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24226"/>
  <mc:AlternateContent xmlns:mc="http://schemas.openxmlformats.org/markup-compatibility/2006">
    <mc:Choice Requires="x15">
      <x15ac:absPath xmlns:x15ac="http://schemas.microsoft.com/office/spreadsheetml/2010/11/ac" url="P:\Procurement\APPELS D'OFFRES\RFP 2024\RFQ\RFQ24-6354 - CCES - Carbon footprint\"/>
    </mc:Choice>
  </mc:AlternateContent>
  <xr:revisionPtr revIDLastSave="0" documentId="8_{2885A60F-3C27-4DC0-980C-495553FA33AA}" xr6:coauthVersionLast="47" xr6:coauthVersionMax="47" xr10:uidLastSave="{00000000-0000-0000-0000-000000000000}"/>
  <bookViews>
    <workbookView xWindow="-110" yWindow="-110" windowWidth="19420" windowHeight="11620" tabRatio="849" firstSheet="1" activeTab="1" xr2:uid="{00000000-000D-0000-FFFF-FFFF00000000}"/>
  </bookViews>
  <sheets>
    <sheet name="Emissions_yr_loc" sheetId="10" r:id="rId1"/>
    <sheet name="Total Emissions (pivot)" sheetId="11" r:id="rId2"/>
    <sheet name="Change in Emissions (pivot)" sheetId="14" r:id="rId3"/>
    <sheet name="Emissions per Inventory " sheetId="4" r:id="rId4"/>
    <sheet name="Inventory Emissions (pivot)" sheetId="12" r:id="rId5"/>
    <sheet name="Emissions per staff" sheetId="8" r:id="rId6"/>
    <sheet name="Staff emissions (pivot)" sheetId="9" r:id="rId7"/>
    <sheet name="Country contribution (pivot)" sheetId="7" r:id="rId8"/>
    <sheet name="em_year_location" sheetId="1" r:id="rId9"/>
  </sheets>
  <externalReferences>
    <externalReference r:id="rId10"/>
    <externalReference r:id="rId11"/>
    <externalReference r:id="rId12"/>
    <externalReference r:id="rId13"/>
    <externalReference r:id="rId14"/>
  </externalReferences>
  <definedNames>
    <definedName name="Slicer_Inventory_Item">#N/A</definedName>
    <definedName name="Slicer_Inventory_Item1">#N/A</definedName>
    <definedName name="Slicer_Location">#N/A</definedName>
    <definedName name="Slicer_Location1">#N/A</definedName>
    <definedName name="Slicer_Location2">#N/A</definedName>
    <definedName name="Slicer_SPC_location">#N/A</definedName>
    <definedName name="Slicer_Year">#N/A</definedName>
    <definedName name="Slicer_Year1">#N/A</definedName>
    <definedName name="Slicer_Year2">#N/A</definedName>
    <definedName name="Slicer_Year3">#N/A</definedName>
    <definedName name="Slicer_Year4">#N/A</definedName>
    <definedName name="_xlnm.Print_Area" localSheetId="8">em_year_location!$A$1:$G$27</definedName>
  </definedNames>
  <calcPr calcId="191028"/>
  <pivotCaches>
    <pivotCache cacheId="0" r:id="rId15"/>
    <pivotCache cacheId="1" r:id="rId16"/>
    <pivotCache cacheId="2" r:id="rId17"/>
    <pivotCache cacheId="3" r:id="rId18"/>
    <pivotCache cacheId="4" r:id="rId19"/>
  </pivotCaches>
  <extLst>
    <ext xmlns:x14="http://schemas.microsoft.com/office/spreadsheetml/2009/9/main" uri="{BBE1A952-AA13-448e-AADC-164F8A28A991}">
      <x14:slicerCaches>
        <x14:slicerCache r:id="rId20"/>
        <x14:slicerCache r:id="rId21"/>
        <x14:slicerCache r:id="rId22"/>
        <x14:slicerCache r:id="rId23"/>
        <x14:slicerCache r:id="rId24"/>
        <x14:slicerCache r:id="rId25"/>
        <x14:slicerCache r:id="rId26"/>
        <x14:slicerCache r:id="rId27"/>
        <x14:slicerCache r:id="rId28"/>
        <x14:slicerCache r:id="rId29"/>
        <x14:slicerCache r:id="rId3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7" i="4" l="1"/>
  <c r="F146" i="4"/>
  <c r="F142" i="4" l="1"/>
  <c r="F137" i="4" l="1"/>
  <c r="E71" i="10"/>
  <c r="E70" i="10" l="1"/>
  <c r="E67" i="10" l="1"/>
  <c r="E69" i="10"/>
  <c r="A45" i="11" l="1"/>
  <c r="F134" i="4" l="1"/>
  <c r="F131" i="4" l="1"/>
  <c r="F130" i="4"/>
  <c r="F126" i="4" l="1"/>
  <c r="F122" i="4" l="1"/>
  <c r="F121" i="4"/>
  <c r="E64" i="10"/>
  <c r="E66" i="10"/>
  <c r="E65" i="10"/>
  <c r="E63" i="10"/>
  <c r="E62" i="10"/>
  <c r="E57" i="10"/>
  <c r="F118" i="4"/>
  <c r="F115" i="4" l="1"/>
  <c r="F114" i="4"/>
  <c r="F110" i="4" l="1"/>
  <c r="F106" i="4" l="1"/>
  <c r="F105" i="4"/>
  <c r="F104" i="4"/>
  <c r="E59" i="10" l="1"/>
  <c r="E61" i="10" l="1"/>
  <c r="E60" i="10"/>
  <c r="E58" i="10"/>
  <c r="G100" i="4" l="1"/>
  <c r="F100" i="4"/>
  <c r="E100" i="4"/>
  <c r="D100" i="4"/>
  <c r="G99" i="4"/>
  <c r="F99" i="4"/>
  <c r="E99" i="4"/>
  <c r="D99" i="4"/>
  <c r="G98" i="4"/>
  <c r="F98" i="4"/>
  <c r="E98" i="4"/>
  <c r="D98" i="4"/>
  <c r="G97" i="4"/>
  <c r="F97" i="4"/>
  <c r="E97" i="4"/>
  <c r="D97" i="4"/>
  <c r="G96" i="4"/>
  <c r="F96" i="4"/>
  <c r="E96" i="4"/>
  <c r="D96" i="4"/>
  <c r="G85" i="4"/>
  <c r="F85" i="4"/>
  <c r="E85" i="4"/>
  <c r="D85" i="4"/>
  <c r="B85" i="4"/>
  <c r="G84" i="4"/>
  <c r="F84" i="4"/>
  <c r="E84" i="4"/>
  <c r="D84" i="4"/>
  <c r="B84" i="4"/>
  <c r="G83" i="4"/>
  <c r="F83" i="4"/>
  <c r="E83" i="4"/>
  <c r="D83" i="4"/>
  <c r="B83" i="4"/>
  <c r="G82" i="4"/>
  <c r="F82" i="4"/>
  <c r="E82" i="4"/>
  <c r="D82" i="4"/>
  <c r="B82" i="4"/>
  <c r="G81" i="4"/>
  <c r="F81" i="4"/>
  <c r="E81" i="4"/>
  <c r="D81" i="4"/>
  <c r="B81" i="4"/>
  <c r="G69" i="4"/>
  <c r="F69" i="4"/>
  <c r="E69" i="4"/>
  <c r="D69" i="4"/>
  <c r="B69" i="4"/>
  <c r="G68" i="4"/>
  <c r="F68" i="4"/>
  <c r="E68" i="4"/>
  <c r="D68" i="4"/>
  <c r="B68" i="4"/>
  <c r="G67" i="4"/>
  <c r="F67" i="4"/>
  <c r="E67" i="4"/>
  <c r="D67" i="4"/>
  <c r="B67" i="4"/>
  <c r="G66" i="4"/>
  <c r="F66" i="4"/>
  <c r="E66" i="4"/>
  <c r="D66" i="4"/>
  <c r="B66" i="4"/>
  <c r="G65" i="4"/>
  <c r="F65" i="4"/>
  <c r="E65" i="4"/>
  <c r="D65" i="4"/>
  <c r="B65" i="4"/>
  <c r="G54" i="4"/>
  <c r="F54" i="4"/>
  <c r="E54" i="4"/>
  <c r="D54" i="4"/>
  <c r="B54" i="4"/>
  <c r="G53" i="4"/>
  <c r="F53" i="4"/>
  <c r="E53" i="4"/>
  <c r="D53" i="4"/>
  <c r="B53" i="4"/>
  <c r="G52" i="4"/>
  <c r="F52" i="4"/>
  <c r="E52" i="4"/>
  <c r="D52" i="4"/>
  <c r="B52" i="4"/>
  <c r="G51" i="4"/>
  <c r="F51" i="4"/>
  <c r="E51" i="4"/>
  <c r="D51" i="4"/>
  <c r="B51" i="4"/>
  <c r="G50" i="4"/>
  <c r="F50" i="4"/>
  <c r="E50" i="4"/>
  <c r="D50" i="4"/>
  <c r="B50" i="4"/>
  <c r="G39" i="4"/>
  <c r="F39" i="4"/>
  <c r="E39" i="4"/>
  <c r="D39" i="4"/>
  <c r="B39" i="4"/>
  <c r="G38" i="4"/>
  <c r="F38" i="4"/>
  <c r="E38" i="4"/>
  <c r="D38" i="4"/>
  <c r="B38" i="4"/>
  <c r="G37" i="4"/>
  <c r="F37" i="4"/>
  <c r="E37" i="4"/>
  <c r="D37" i="4"/>
  <c r="B37" i="4"/>
  <c r="G36" i="4"/>
  <c r="F36" i="4"/>
  <c r="E36" i="4"/>
  <c r="D36" i="4"/>
  <c r="B36" i="4"/>
  <c r="G35" i="4"/>
  <c r="F35" i="4"/>
  <c r="E35" i="4"/>
  <c r="D35" i="4"/>
  <c r="B35" i="4"/>
  <c r="G103" i="4"/>
  <c r="F103" i="4"/>
  <c r="E103" i="4"/>
  <c r="D103" i="4"/>
  <c r="G102" i="4"/>
  <c r="F102" i="4"/>
  <c r="E102" i="4"/>
  <c r="D102" i="4"/>
  <c r="G101" i="4"/>
  <c r="F101" i="4"/>
  <c r="E101" i="4"/>
  <c r="D101" i="4"/>
  <c r="G88" i="4"/>
  <c r="F88" i="4"/>
  <c r="E88" i="4"/>
  <c r="D88" i="4"/>
  <c r="B88" i="4"/>
  <c r="G87" i="4"/>
  <c r="F87" i="4"/>
  <c r="E87" i="4"/>
  <c r="D87" i="4"/>
  <c r="B87" i="4"/>
  <c r="G86" i="4"/>
  <c r="F86" i="4"/>
  <c r="E86" i="4"/>
  <c r="D86" i="4"/>
  <c r="B86" i="4"/>
  <c r="G73" i="4"/>
  <c r="F73" i="4"/>
  <c r="E73" i="4"/>
  <c r="D73" i="4"/>
  <c r="B73" i="4"/>
  <c r="G72" i="4"/>
  <c r="F72" i="4"/>
  <c r="E72" i="4"/>
  <c r="D72" i="4"/>
  <c r="B72" i="4"/>
  <c r="G71" i="4"/>
  <c r="F71" i="4"/>
  <c r="E71" i="4"/>
  <c r="D71" i="4"/>
  <c r="B71" i="4"/>
  <c r="G70" i="4"/>
  <c r="F70" i="4"/>
  <c r="E70" i="4"/>
  <c r="D70" i="4"/>
  <c r="B70" i="4"/>
  <c r="G57" i="4"/>
  <c r="F57" i="4"/>
  <c r="E57" i="4"/>
  <c r="D57" i="4"/>
  <c r="B57" i="4"/>
  <c r="G56" i="4"/>
  <c r="F56" i="4"/>
  <c r="E56" i="4"/>
  <c r="D56" i="4"/>
  <c r="B56" i="4"/>
  <c r="G55" i="4"/>
  <c r="F55" i="4"/>
  <c r="E55" i="4"/>
  <c r="D55" i="4"/>
  <c r="B55" i="4"/>
  <c r="G42" i="4"/>
  <c r="F42" i="4"/>
  <c r="E42" i="4"/>
  <c r="D42" i="4"/>
  <c r="B42" i="4"/>
  <c r="G41" i="4"/>
  <c r="F41" i="4"/>
  <c r="E41" i="4"/>
  <c r="D41" i="4"/>
  <c r="B41" i="4"/>
  <c r="G40" i="4"/>
  <c r="F40" i="4"/>
  <c r="E40" i="4"/>
  <c r="D40" i="4"/>
  <c r="B40" i="4"/>
  <c r="G27" i="4"/>
  <c r="F27" i="4"/>
  <c r="E27" i="4"/>
  <c r="D27" i="4"/>
  <c r="B27" i="4"/>
  <c r="G26" i="4"/>
  <c r="F26" i="4"/>
  <c r="E26" i="4"/>
  <c r="D26" i="4"/>
  <c r="B26" i="4"/>
  <c r="G25" i="4"/>
  <c r="F25" i="4"/>
  <c r="E25" i="4"/>
  <c r="D25" i="4"/>
  <c r="B25" i="4"/>
  <c r="G17" i="4"/>
  <c r="F17" i="4"/>
  <c r="E17" i="4"/>
  <c r="D17" i="4"/>
  <c r="B17" i="4"/>
  <c r="G16" i="4"/>
  <c r="F16" i="4"/>
  <c r="E16" i="4"/>
  <c r="D16" i="4"/>
  <c r="B16" i="4"/>
  <c r="G15" i="4"/>
  <c r="F15" i="4"/>
  <c r="E15" i="4"/>
  <c r="D15" i="4"/>
  <c r="B15" i="4"/>
  <c r="G95" i="4"/>
  <c r="F95" i="4"/>
  <c r="E95" i="4"/>
  <c r="D95" i="4"/>
  <c r="G94" i="4"/>
  <c r="F94" i="4"/>
  <c r="E94" i="4"/>
  <c r="D94" i="4"/>
  <c r="G93" i="4"/>
  <c r="F93" i="4"/>
  <c r="E93" i="4"/>
  <c r="D93" i="4"/>
  <c r="G80" i="4"/>
  <c r="F80" i="4"/>
  <c r="E80" i="4"/>
  <c r="D80" i="4"/>
  <c r="B80" i="4"/>
  <c r="G79" i="4"/>
  <c r="F79" i="4"/>
  <c r="E79" i="4"/>
  <c r="D79" i="4"/>
  <c r="B79" i="4"/>
  <c r="G78" i="4"/>
  <c r="F78" i="4"/>
  <c r="E78" i="4"/>
  <c r="D78" i="4"/>
  <c r="B78" i="4"/>
  <c r="G64" i="4"/>
  <c r="F64" i="4"/>
  <c r="E64" i="4"/>
  <c r="D64" i="4"/>
  <c r="B64" i="4"/>
  <c r="G63" i="4"/>
  <c r="F63" i="4"/>
  <c r="E63" i="4"/>
  <c r="D63" i="4"/>
  <c r="B63" i="4"/>
  <c r="G62" i="4"/>
  <c r="F62" i="4"/>
  <c r="E62" i="4"/>
  <c r="D62" i="4"/>
  <c r="B62" i="4"/>
  <c r="G49" i="4"/>
  <c r="F49" i="4"/>
  <c r="E49" i="4"/>
  <c r="D49" i="4"/>
  <c r="B49" i="4"/>
  <c r="G48" i="4"/>
  <c r="F48" i="4"/>
  <c r="E48" i="4"/>
  <c r="D48" i="4"/>
  <c r="B48" i="4"/>
  <c r="G47" i="4"/>
  <c r="F47" i="4"/>
  <c r="E47" i="4"/>
  <c r="D47" i="4"/>
  <c r="B47" i="4"/>
  <c r="G34" i="4"/>
  <c r="F34" i="4"/>
  <c r="E34" i="4"/>
  <c r="D34" i="4"/>
  <c r="B34" i="4"/>
  <c r="G33" i="4"/>
  <c r="F33" i="4"/>
  <c r="E33" i="4"/>
  <c r="D33" i="4"/>
  <c r="B33" i="4"/>
  <c r="G32" i="4"/>
  <c r="F32" i="4"/>
  <c r="E32" i="4"/>
  <c r="D32" i="4"/>
  <c r="B32" i="4"/>
  <c r="G24" i="4"/>
  <c r="F24" i="4"/>
  <c r="E24" i="4"/>
  <c r="D24" i="4"/>
  <c r="B24" i="4"/>
  <c r="G23" i="4"/>
  <c r="F23" i="4"/>
  <c r="E23" i="4"/>
  <c r="D23" i="4"/>
  <c r="B23" i="4"/>
  <c r="G22" i="4"/>
  <c r="F22" i="4"/>
  <c r="E22" i="4"/>
  <c r="D22" i="4"/>
  <c r="B22" i="4"/>
  <c r="G14" i="4"/>
  <c r="F14" i="4"/>
  <c r="E14" i="4"/>
  <c r="D14" i="4"/>
  <c r="B14" i="4"/>
  <c r="G13" i="4"/>
  <c r="F13" i="4"/>
  <c r="E13" i="4"/>
  <c r="D13" i="4"/>
  <c r="B13" i="4"/>
  <c r="G12" i="4"/>
  <c r="F12" i="4"/>
  <c r="E12" i="4"/>
  <c r="D12" i="4"/>
  <c r="B12" i="4"/>
  <c r="G92" i="4"/>
  <c r="F92" i="4"/>
  <c r="E92" i="4"/>
  <c r="D92" i="4"/>
  <c r="G91" i="4"/>
  <c r="F91" i="4"/>
  <c r="E91" i="4"/>
  <c r="D91" i="4"/>
  <c r="G90" i="4"/>
  <c r="F90" i="4"/>
  <c r="E90" i="4"/>
  <c r="D90" i="4"/>
  <c r="G89" i="4"/>
  <c r="F89" i="4"/>
  <c r="E89" i="4"/>
  <c r="D89" i="4"/>
  <c r="G77" i="4"/>
  <c r="F77" i="4"/>
  <c r="E77" i="4"/>
  <c r="D77" i="4"/>
  <c r="B77" i="4"/>
  <c r="G76" i="4"/>
  <c r="F76" i="4"/>
  <c r="E76" i="4"/>
  <c r="D76" i="4"/>
  <c r="B76" i="4"/>
  <c r="G75" i="4"/>
  <c r="F75" i="4"/>
  <c r="E75" i="4"/>
  <c r="D75" i="4"/>
  <c r="B75" i="4"/>
  <c r="G74" i="4"/>
  <c r="F74" i="4"/>
  <c r="E74" i="4"/>
  <c r="D74" i="4"/>
  <c r="B74" i="4"/>
  <c r="G61" i="4"/>
  <c r="F61" i="4"/>
  <c r="E61" i="4"/>
  <c r="D61" i="4"/>
  <c r="B61" i="4"/>
  <c r="G60" i="4"/>
  <c r="F60" i="4"/>
  <c r="E60" i="4"/>
  <c r="D60" i="4"/>
  <c r="B60" i="4"/>
  <c r="G59" i="4"/>
  <c r="F59" i="4"/>
  <c r="E59" i="4"/>
  <c r="D59" i="4"/>
  <c r="B59" i="4"/>
  <c r="G58" i="4"/>
  <c r="F58" i="4"/>
  <c r="E58" i="4"/>
  <c r="D58" i="4"/>
  <c r="B58" i="4"/>
  <c r="G46" i="4"/>
  <c r="F46" i="4"/>
  <c r="E46" i="4"/>
  <c r="D46" i="4"/>
  <c r="B46" i="4"/>
  <c r="G45" i="4"/>
  <c r="F45" i="4"/>
  <c r="E45" i="4"/>
  <c r="D45" i="4"/>
  <c r="B45" i="4"/>
  <c r="G44" i="4"/>
  <c r="F44" i="4"/>
  <c r="E44" i="4"/>
  <c r="D44" i="4"/>
  <c r="B44" i="4"/>
  <c r="G43" i="4"/>
  <c r="F43" i="4"/>
  <c r="E43" i="4"/>
  <c r="D43" i="4"/>
  <c r="B43" i="4"/>
  <c r="G31" i="4"/>
  <c r="F31" i="4"/>
  <c r="E31" i="4"/>
  <c r="D31" i="4"/>
  <c r="B31" i="4"/>
  <c r="G30" i="4"/>
  <c r="F30" i="4"/>
  <c r="E30" i="4"/>
  <c r="D30" i="4"/>
  <c r="B30" i="4"/>
  <c r="G29" i="4"/>
  <c r="F29" i="4"/>
  <c r="E29" i="4"/>
  <c r="D29" i="4"/>
  <c r="B29" i="4"/>
  <c r="G28" i="4"/>
  <c r="F28" i="4"/>
  <c r="E28" i="4"/>
  <c r="D28" i="4"/>
  <c r="B28" i="4"/>
  <c r="G21" i="4"/>
  <c r="F21" i="4"/>
  <c r="E21" i="4"/>
  <c r="D21" i="4"/>
  <c r="B21" i="4"/>
  <c r="G20" i="4"/>
  <c r="F20" i="4"/>
  <c r="E20" i="4"/>
  <c r="D20" i="4"/>
  <c r="B20" i="4"/>
  <c r="G19" i="4"/>
  <c r="F19" i="4"/>
  <c r="E19" i="4"/>
  <c r="D19" i="4"/>
  <c r="B19" i="4"/>
  <c r="G18" i="4"/>
  <c r="F18" i="4"/>
  <c r="E18" i="4"/>
  <c r="D18" i="4"/>
  <c r="B18" i="4"/>
  <c r="G11" i="4"/>
  <c r="F11" i="4"/>
  <c r="E11" i="4"/>
  <c r="D11" i="4"/>
  <c r="B11" i="4"/>
  <c r="G10" i="4"/>
  <c r="F10" i="4"/>
  <c r="E10" i="4"/>
  <c r="D10" i="4"/>
  <c r="B10" i="4"/>
  <c r="G9" i="4"/>
  <c r="F9" i="4"/>
  <c r="E9" i="4"/>
  <c r="D9" i="4"/>
  <c r="B9" i="4"/>
  <c r="G8" i="4"/>
  <c r="F8" i="4"/>
  <c r="E8" i="4"/>
  <c r="D8" i="4"/>
  <c r="B8" i="4"/>
  <c r="E56" i="10" l="1"/>
  <c r="E52" i="10" l="1"/>
  <c r="E53" i="10"/>
  <c r="E54" i="10"/>
  <c r="E55" i="10"/>
  <c r="E47" i="10"/>
  <c r="E17" i="10"/>
  <c r="E12" i="10"/>
  <c r="E42" i="10" l="1"/>
  <c r="E17" i="8" l="1"/>
  <c r="E16" i="8"/>
  <c r="E15" i="8"/>
  <c r="E14" i="8"/>
  <c r="E13" i="8"/>
  <c r="E12" i="8"/>
  <c r="E11" i="8"/>
  <c r="E10" i="8"/>
  <c r="E9" i="8"/>
  <c r="E8" i="8"/>
  <c r="E7" i="8"/>
  <c r="E6" i="8"/>
  <c r="E5" i="8"/>
  <c r="E4" i="8"/>
  <c r="E48" i="10"/>
  <c r="E50" i="10"/>
  <c r="E51" i="10"/>
  <c r="E49" i="10"/>
  <c r="E43" i="10"/>
  <c r="E45" i="10"/>
  <c r="E46" i="10"/>
  <c r="E44" i="10"/>
  <c r="E38" i="10"/>
  <c r="E40" i="10"/>
  <c r="E37" i="10"/>
  <c r="E41" i="10"/>
  <c r="E39" i="10"/>
  <c r="E33" i="10"/>
  <c r="E35" i="10"/>
  <c r="E32" i="10"/>
  <c r="E36" i="10"/>
  <c r="E34" i="10"/>
  <c r="E28" i="10"/>
  <c r="E30" i="10"/>
  <c r="E27" i="10"/>
  <c r="E31" i="10"/>
  <c r="E29" i="10"/>
  <c r="E23" i="10"/>
  <c r="E25" i="10"/>
  <c r="E22" i="10"/>
  <c r="E26" i="10"/>
  <c r="E24" i="10"/>
  <c r="E18" i="10"/>
  <c r="E20" i="10"/>
  <c r="E21" i="10"/>
  <c r="E19" i="10"/>
  <c r="E13" i="10"/>
  <c r="E15" i="10"/>
  <c r="E16" i="10"/>
  <c r="E14" i="10"/>
  <c r="K27" i="1"/>
  <c r="J27" i="1"/>
  <c r="I27" i="1"/>
  <c r="H27" i="1"/>
  <c r="G27" i="1"/>
  <c r="F27" i="1"/>
  <c r="C27" i="1" s="1"/>
  <c r="E27" i="1"/>
  <c r="C26" i="1"/>
  <c r="B26" i="1"/>
  <c r="C25" i="1"/>
  <c r="B25" i="1"/>
  <c r="C24" i="1"/>
  <c r="B24" i="1"/>
  <c r="C23" i="1"/>
  <c r="B23" i="1"/>
  <c r="C22" i="1"/>
  <c r="B22" i="1"/>
  <c r="I17" i="1"/>
  <c r="G17" i="1"/>
  <c r="F17" i="1"/>
  <c r="B17" i="1"/>
  <c r="J16" i="1"/>
  <c r="G16" i="1"/>
  <c r="E16" i="1"/>
  <c r="J15" i="1"/>
  <c r="G15" i="1"/>
  <c r="E15" i="1"/>
  <c r="C15" i="1"/>
  <c r="J14" i="1"/>
  <c r="G14" i="1"/>
  <c r="E14" i="1"/>
  <c r="C14" i="1"/>
  <c r="J13" i="1"/>
  <c r="G13" i="1"/>
  <c r="E13" i="1"/>
  <c r="C13" i="1"/>
  <c r="J12" i="1"/>
  <c r="G12" i="1"/>
  <c r="E12" i="1"/>
  <c r="C12" i="1"/>
  <c r="N7" i="1"/>
  <c r="J17" i="1" s="1"/>
  <c r="M7" i="1"/>
  <c r="L7" i="1"/>
  <c r="K7" i="1"/>
  <c r="J7" i="1"/>
  <c r="C17" i="1" s="1"/>
  <c r="I7" i="1"/>
  <c r="E17" i="1" s="1"/>
  <c r="E7" i="1"/>
  <c r="C7" i="1" s="1"/>
  <c r="D7" i="1"/>
  <c r="G6" i="1"/>
  <c r="D6" i="1"/>
  <c r="C6" i="1"/>
  <c r="B6" i="1"/>
  <c r="G5" i="1"/>
  <c r="D5" i="1"/>
  <c r="C5" i="1"/>
  <c r="B5" i="1"/>
  <c r="G4" i="1"/>
  <c r="D4" i="1"/>
  <c r="C4" i="1"/>
  <c r="B4" i="1"/>
  <c r="G3" i="1"/>
  <c r="D3" i="1"/>
  <c r="C3" i="1"/>
  <c r="B3" i="1"/>
  <c r="G2" i="1"/>
  <c r="D2" i="1"/>
  <c r="C2" i="1"/>
  <c r="B2" i="1"/>
  <c r="B27" i="1" l="1"/>
  <c r="B7" i="1"/>
  <c r="G7" i="1"/>
</calcChain>
</file>

<file path=xl/sharedStrings.xml><?xml version="1.0" encoding="utf-8"?>
<sst xmlns="http://schemas.openxmlformats.org/spreadsheetml/2006/main" count="452" uniqueCount="71">
  <si>
    <t>*for reference</t>
  </si>
  <si>
    <t>Baseline figures (2011)</t>
  </si>
  <si>
    <t>Nouméa</t>
  </si>
  <si>
    <t>Suva</t>
  </si>
  <si>
    <t>Honiara</t>
  </si>
  <si>
    <t>Pohnpei</t>
  </si>
  <si>
    <t>Kiribati</t>
  </si>
  <si>
    <t>Location</t>
  </si>
  <si>
    <t>Year</t>
  </si>
  <si>
    <t>Emissions</t>
  </si>
  <si>
    <t>ΔEmissions since 2011</t>
  </si>
  <si>
    <t>(All)</t>
  </si>
  <si>
    <r>
      <t xml:space="preserve">*TIP: </t>
    </r>
    <r>
      <rPr>
        <sz val="11"/>
        <color theme="1"/>
        <rFont val="Calibri"/>
        <family val="2"/>
        <scheme val="minor"/>
      </rPr>
      <t>refresh pivot chart each time you change/enter new data into table</t>
    </r>
  </si>
  <si>
    <t>Row Labels</t>
  </si>
  <si>
    <t>Sum of Emissions</t>
  </si>
  <si>
    <t>table actualisée en 2021</t>
  </si>
  <si>
    <t>Grand Total</t>
  </si>
  <si>
    <t>titre du graphique</t>
  </si>
  <si>
    <r>
      <rPr>
        <b/>
        <sz val="11"/>
        <color theme="1"/>
        <rFont val="Calibri"/>
        <family val="2"/>
        <scheme val="minor"/>
      </rPr>
      <t>*TIP:</t>
    </r>
    <r>
      <rPr>
        <sz val="11"/>
        <color theme="1"/>
        <rFont val="Calibri"/>
        <family val="2"/>
        <scheme val="minor"/>
      </rPr>
      <t xml:space="preserve"> refresh pivot chart each time you change/enter new data into table</t>
    </r>
  </si>
  <si>
    <t>Sum of ΔEmissions since 2011</t>
  </si>
  <si>
    <t>Column Labels</t>
  </si>
  <si>
    <t>NB</t>
  </si>
  <si>
    <t>*data compiled from individual country inventories (2018) - documents are linked</t>
  </si>
  <si>
    <t>Category</t>
  </si>
  <si>
    <t>Inventory Item</t>
  </si>
  <si>
    <t>Consumption</t>
  </si>
  <si>
    <t>Emissions (tonne)</t>
  </si>
  <si>
    <t>Diesel</t>
  </si>
  <si>
    <t>ULP</t>
  </si>
  <si>
    <t>Recycled</t>
  </si>
  <si>
    <t>Non-recycled</t>
  </si>
  <si>
    <t>Fuel (L)</t>
  </si>
  <si>
    <t>Paper (kg)</t>
  </si>
  <si>
    <t>Electricity (kWh)</t>
  </si>
  <si>
    <t>table actualisée en 2022</t>
  </si>
  <si>
    <t>Source Contribution</t>
  </si>
  <si>
    <t>SPC location</t>
  </si>
  <si>
    <t>Staff number</t>
  </si>
  <si>
    <t>Emissions (tonnes CO2e)</t>
  </si>
  <si>
    <t>Emissions/staff</t>
  </si>
  <si>
    <t>non mis à jour : données non récoltées pour l'actualisation</t>
  </si>
  <si>
    <t>Average of Emissions/staff</t>
  </si>
  <si>
    <t>% Contribution</t>
  </si>
  <si>
    <t xml:space="preserve">GHG inventory summary </t>
  </si>
  <si>
    <t>Delta 2011-2015</t>
  </si>
  <si>
    <t>Delta 2011-2017</t>
  </si>
  <si>
    <t>Delta 2016-2017</t>
  </si>
  <si>
    <t>2017</t>
  </si>
  <si>
    <t>2018</t>
  </si>
  <si>
    <t>2017 contribution to total</t>
  </si>
  <si>
    <t>2018 contribution to total</t>
  </si>
  <si>
    <t>2016</t>
  </si>
  <si>
    <t>2015</t>
  </si>
  <si>
    <t>2014</t>
  </si>
  <si>
    <t>2013</t>
  </si>
  <si>
    <t>2012</t>
  </si>
  <si>
    <t>2011</t>
  </si>
  <si>
    <t>NA</t>
  </si>
  <si>
    <t>TOTAL</t>
  </si>
  <si>
    <t>staff number 2015</t>
  </si>
  <si>
    <t>emission / staff  2015</t>
  </si>
  <si>
    <t>Staff number 2016</t>
  </si>
  <si>
    <t>emission per staff 2016</t>
  </si>
  <si>
    <t>staff number 2017</t>
  </si>
  <si>
    <t xml:space="preserve"> emission per staff 2017</t>
  </si>
  <si>
    <t>Delta emission per staff 2011-2017</t>
  </si>
  <si>
    <t>staff number 2011</t>
  </si>
  <si>
    <t>emission per staff 2011</t>
  </si>
  <si>
    <t>*incorrect divider - check "emissions per staff sheet</t>
  </si>
  <si>
    <t>Delta 2015-2016</t>
  </si>
  <si>
    <t>Delta 2011-2016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</si>
</sst>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4">
    <font>
      <sz val="11"/>
      <color theme="1"/>
      <name val="Calibri"/>
      <family val="2"/>
      <scheme val="minor"/>
    </font>
    <font>
      <b/>
      <sz val="11"/>
      <color theme="0"/>
      <name val="Calibri"/>
      <family val="2"/>
      <scheme val="minor"/>
    </font>
    <font>
      <sz val="11"/>
      <color theme="1"/>
      <name val="Calibri"/>
      <family val="2"/>
      <scheme val="minor"/>
    </font>
    <font>
      <b/>
      <sz val="11"/>
      <color rgb="FFFFFFFF"/>
      <name val="Calibri"/>
      <family val="2"/>
    </font>
    <font>
      <sz val="11"/>
      <color rgb="FF000000"/>
      <name val="Calibri"/>
      <family val="2"/>
    </font>
    <font>
      <b/>
      <sz val="11"/>
      <color theme="1"/>
      <name val="Calibri"/>
      <family val="2"/>
      <scheme val="minor"/>
    </font>
    <font>
      <sz val="11"/>
      <name val="Calibri"/>
      <family val="2"/>
      <scheme val="minor"/>
    </font>
    <font>
      <sz val="11"/>
      <color rgb="FFFF0000"/>
      <name val="Calibri"/>
      <family val="2"/>
      <scheme val="minor"/>
    </font>
    <font>
      <b/>
      <sz val="11"/>
      <color theme="1"/>
      <name val="Calibri"/>
      <family val="2"/>
    </font>
    <font>
      <sz val="11"/>
      <color rgb="FF00B050"/>
      <name val="Calibri"/>
      <family val="2"/>
      <scheme val="minor"/>
    </font>
    <font>
      <sz val="11"/>
      <color theme="5"/>
      <name val="Calibri"/>
      <family val="2"/>
      <scheme val="minor"/>
    </font>
    <font>
      <sz val="10"/>
      <name val="MAPArial_0_0"/>
    </font>
    <font>
      <sz val="11"/>
      <color rgb="FFC00000"/>
      <name val="Calibri"/>
      <family val="2"/>
      <scheme val="minor"/>
    </font>
    <font>
      <sz val="11"/>
      <color rgb="FF30906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4F81BD"/>
        <bgColor indexed="64"/>
      </patternFill>
    </fill>
    <fill>
      <patternFill patternType="solid">
        <fgColor rgb="FFDCE6F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theme="4" tint="0.39997558519241921"/>
      </bottom>
      <diagonal/>
    </border>
    <border>
      <left/>
      <right/>
      <top style="medium">
        <color rgb="FF95B3D7"/>
      </top>
      <bottom style="medium">
        <color rgb="FF95B3D7"/>
      </bottom>
      <diagonal/>
    </border>
    <border>
      <left/>
      <right/>
      <top/>
      <bottom style="medium">
        <color rgb="FF95B3D7"/>
      </bottom>
      <diagonal/>
    </border>
    <border>
      <left style="thin">
        <color indexed="64"/>
      </left>
      <right/>
      <top/>
      <bottom/>
      <diagonal/>
    </border>
  </borders>
  <cellStyleXfs count="1">
    <xf numFmtId="0" fontId="0" fillId="0" borderId="0"/>
  </cellStyleXfs>
  <cellXfs count="76">
    <xf numFmtId="0" fontId="0" fillId="0" borderId="0" xfId="0"/>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64" fontId="0" fillId="0" borderId="10" xfId="0" applyNumberFormat="1" applyBorder="1" applyAlignment="1">
      <alignment horizontal="center"/>
    </xf>
    <xf numFmtId="0" fontId="1" fillId="2" borderId="5" xfId="0" applyFont="1" applyFill="1" applyBorder="1" applyAlignment="1">
      <alignment horizontal="center"/>
    </xf>
    <xf numFmtId="165" fontId="0" fillId="0" borderId="0" xfId="0" applyNumberFormat="1" applyAlignment="1">
      <alignment horizontal="center"/>
    </xf>
    <xf numFmtId="0" fontId="0" fillId="3" borderId="5" xfId="0" applyFill="1" applyBorder="1" applyAlignment="1">
      <alignment horizontal="center"/>
    </xf>
    <xf numFmtId="0" fontId="0" fillId="0" borderId="11" xfId="0" applyBorder="1" applyAlignment="1">
      <alignment horizontal="center"/>
    </xf>
    <xf numFmtId="166" fontId="0" fillId="0" borderId="0" xfId="0" applyNumberFormat="1" applyAlignment="1">
      <alignment horizontal="center"/>
    </xf>
    <xf numFmtId="0" fontId="2" fillId="3" borderId="5" xfId="0" applyFont="1" applyFill="1" applyBorder="1" applyAlignment="1">
      <alignment horizontal="center"/>
    </xf>
    <xf numFmtId="0" fontId="3" fillId="4"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0" borderId="13" xfId="0" applyFont="1" applyBorder="1" applyAlignment="1">
      <alignment horizontal="center" vertical="center" wrapText="1"/>
    </xf>
    <xf numFmtId="4" fontId="0" fillId="0" borderId="1" xfId="0" applyNumberFormat="1" applyBorder="1" applyAlignment="1">
      <alignment horizontal="center"/>
    </xf>
    <xf numFmtId="10" fontId="0" fillId="0" borderId="0" xfId="0" applyNumberFormat="1"/>
    <xf numFmtId="164" fontId="0" fillId="0" borderId="0" xfId="0" applyNumberFormat="1" applyAlignment="1">
      <alignment horizontal="center"/>
    </xf>
    <xf numFmtId="4" fontId="0" fillId="0" borderId="0" xfId="0" applyNumberFormat="1" applyAlignment="1">
      <alignment horizontal="center"/>
    </xf>
    <xf numFmtId="165" fontId="4" fillId="5" borderId="13" xfId="0" applyNumberFormat="1" applyFont="1" applyFill="1" applyBorder="1" applyAlignment="1">
      <alignment horizontal="center" vertical="center" wrapText="1"/>
    </xf>
    <xf numFmtId="164" fontId="0" fillId="0" borderId="1" xfId="0" applyNumberFormat="1" applyBorder="1" applyAlignment="1">
      <alignment horizontal="center"/>
    </xf>
    <xf numFmtId="0" fontId="0" fillId="0" borderId="0" xfId="0" applyAlignment="1">
      <alignment horizontal="left"/>
    </xf>
    <xf numFmtId="0" fontId="0" fillId="0" borderId="0" xfId="0" pivotButton="1"/>
    <xf numFmtId="0" fontId="5" fillId="0" borderId="0" xfId="0" applyFont="1"/>
    <xf numFmtId="0" fontId="0" fillId="0" borderId="1" xfId="0" applyBorder="1" applyAlignment="1">
      <alignment horizontal="right"/>
    </xf>
    <xf numFmtId="0" fontId="6" fillId="0" borderId="1" xfId="0" applyFont="1" applyBorder="1" applyAlignment="1">
      <alignment horizontal="center"/>
    </xf>
    <xf numFmtId="164" fontId="6" fillId="0" borderId="1" xfId="0" applyNumberFormat="1" applyFont="1" applyBorder="1" applyAlignment="1">
      <alignment horizontal="center"/>
    </xf>
    <xf numFmtId="0" fontId="0" fillId="0" borderId="0" xfId="0" applyAlignment="1">
      <alignment horizontal="right"/>
    </xf>
    <xf numFmtId="2" fontId="7" fillId="0" borderId="0" xfId="0" applyNumberFormat="1" applyFont="1"/>
    <xf numFmtId="0" fontId="7" fillId="0" borderId="0" xfId="0" applyFont="1"/>
    <xf numFmtId="0" fontId="0" fillId="0" borderId="1" xfId="0" applyBorder="1"/>
    <xf numFmtId="0" fontId="6" fillId="0" borderId="1" xfId="0" applyFont="1" applyBorder="1" applyAlignment="1">
      <alignment horizontal="right"/>
    </xf>
    <xf numFmtId="0" fontId="0" fillId="0" borderId="14" xfId="0" applyBorder="1"/>
    <xf numFmtId="0" fontId="0" fillId="0" borderId="4" xfId="0" applyBorder="1"/>
    <xf numFmtId="0" fontId="0" fillId="0" borderId="7" xfId="0" applyBorder="1"/>
    <xf numFmtId="0" fontId="0" fillId="0" borderId="10" xfId="0" applyBorder="1"/>
    <xf numFmtId="0" fontId="0" fillId="0" borderId="2" xfId="0" applyBorder="1"/>
    <xf numFmtId="0" fontId="5" fillId="0" borderId="9" xfId="0" applyFont="1" applyBorder="1"/>
    <xf numFmtId="0" fontId="0" fillId="0" borderId="5" xfId="0" applyBorder="1" applyAlignment="1">
      <alignment horizontal="right"/>
    </xf>
    <xf numFmtId="0" fontId="0" fillId="0" borderId="6" xfId="0" applyBorder="1"/>
    <xf numFmtId="0" fontId="0" fillId="0" borderId="7" xfId="0" applyBorder="1" applyAlignment="1">
      <alignment horizontal="right"/>
    </xf>
    <xf numFmtId="0" fontId="0" fillId="0" borderId="8" xfId="0" applyBorder="1" applyAlignment="1">
      <alignment horizontal="right"/>
    </xf>
    <xf numFmtId="0" fontId="0" fillId="0" borderId="9" xfId="0" applyBorder="1"/>
    <xf numFmtId="0" fontId="5" fillId="0" borderId="3" xfId="0" applyFont="1" applyBorder="1" applyAlignment="1">
      <alignment horizontal="center"/>
    </xf>
    <xf numFmtId="0" fontId="5" fillId="0" borderId="2" xfId="0" applyFont="1" applyBorder="1"/>
    <xf numFmtId="0" fontId="5" fillId="0" borderId="3" xfId="0" applyFont="1" applyBorder="1"/>
    <xf numFmtId="0" fontId="8" fillId="0" borderId="4" xfId="0" applyFont="1" applyBorder="1" applyAlignment="1">
      <alignment horizontal="center"/>
    </xf>
    <xf numFmtId="0" fontId="6" fillId="0" borderId="1" xfId="0" applyFont="1" applyBorder="1"/>
    <xf numFmtId="0" fontId="0" fillId="0" borderId="5" xfId="0" applyBorder="1"/>
    <xf numFmtId="0" fontId="6" fillId="0" borderId="6" xfId="0" applyFont="1" applyBorder="1"/>
    <xf numFmtId="0" fontId="5" fillId="0" borderId="4" xfId="0" applyFont="1" applyBorder="1"/>
    <xf numFmtId="0" fontId="0" fillId="0" borderId="8" xfId="0" applyBorder="1"/>
    <xf numFmtId="2" fontId="0" fillId="0" borderId="6" xfId="0" applyNumberFormat="1" applyBorder="1"/>
    <xf numFmtId="0" fontId="9" fillId="0" borderId="0" xfId="0" applyFont="1"/>
    <xf numFmtId="0" fontId="6" fillId="0" borderId="8" xfId="0" applyFont="1" applyBorder="1"/>
    <xf numFmtId="0" fontId="6" fillId="0" borderId="9" xfId="0" applyFont="1" applyBorder="1"/>
    <xf numFmtId="2" fontId="6" fillId="0" borderId="1" xfId="0" applyNumberFormat="1" applyFont="1" applyBorder="1"/>
    <xf numFmtId="0" fontId="10" fillId="0" borderId="1" xfId="0" applyFont="1" applyBorder="1"/>
    <xf numFmtId="0" fontId="10" fillId="0" borderId="6" xfId="0" applyFont="1" applyBorder="1"/>
    <xf numFmtId="4" fontId="6" fillId="0" borderId="8" xfId="0" applyNumberFormat="1" applyFont="1" applyBorder="1"/>
    <xf numFmtId="4" fontId="6" fillId="0" borderId="1" xfId="0" applyNumberFormat="1" applyFont="1" applyBorder="1"/>
    <xf numFmtId="0" fontId="11" fillId="0" borderId="1" xfId="0" applyFont="1" applyBorder="1" applyAlignment="1">
      <alignment vertical="center" wrapText="1"/>
    </xf>
    <xf numFmtId="2" fontId="6" fillId="0" borderId="8" xfId="0" applyNumberFormat="1" applyFont="1" applyBorder="1"/>
    <xf numFmtId="1" fontId="6" fillId="0" borderId="8" xfId="0" applyNumberFormat="1" applyFont="1" applyBorder="1"/>
    <xf numFmtId="0" fontId="12" fillId="0" borderId="9" xfId="0" applyFont="1" applyBorder="1"/>
    <xf numFmtId="0" fontId="13" fillId="0" borderId="1" xfId="0" applyFont="1" applyBorder="1"/>
    <xf numFmtId="0" fontId="13" fillId="0" borderId="6" xfId="0" applyFont="1" applyBorder="1"/>
    <xf numFmtId="0" fontId="13" fillId="0" borderId="8" xfId="0" applyFont="1" applyBorder="1"/>
    <xf numFmtId="0" fontId="13" fillId="0" borderId="9" xfId="0" applyFont="1" applyBorder="1"/>
    <xf numFmtId="0" fontId="13" fillId="3" borderId="1" xfId="0" applyFont="1" applyFill="1" applyBorder="1"/>
  </cellXfs>
  <cellStyles count="1">
    <cellStyle name="Normal" xfId="0" builtinId="0"/>
  </cellStyles>
  <dxfs count="62">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center" vertical="bottom" textRotation="0" wrapText="0" indent="0" justifyLastLine="0" shrinkToFit="0" readingOrder="0"/>
      <border diagonalUp="0" diagonalDown="0">
        <left/>
        <right style="thin">
          <color indexed="64"/>
        </right>
        <top/>
        <bottom/>
        <vertical/>
        <horizontal/>
      </border>
    </dxf>
    <dxf>
      <numFmt numFmtId="164" formatCode="0.0%"/>
      <alignment horizontal="center" vertical="bottom" textRotation="0" wrapText="0" indent="0" justifyLastLine="0" shrinkToFit="0" readingOrder="0"/>
      <border diagonalUp="0" diagonalDown="0">
        <left/>
        <right style="thin">
          <color indexed="64"/>
        </right>
        <top/>
        <bottom/>
        <vertical/>
        <horizontal/>
      </border>
    </dxf>
    <dxf>
      <numFmt numFmtId="164" formatCode="0.0%"/>
      <alignment horizontal="center" vertical="bottom" textRotation="0" wrapText="0" indent="0" justifyLastLine="0" shrinkToFit="0" readingOrder="0"/>
      <border diagonalUp="0" diagonalDown="0">
        <left/>
        <right style="thin">
          <color indexed="64"/>
        </right>
        <top/>
        <bottom/>
        <vertical/>
        <horizontal/>
      </border>
    </dxf>
    <dxf>
      <numFmt numFmtId="164" formatCode="0.0%"/>
      <alignment horizontal="center" vertical="bottom" textRotation="0" wrapText="0" indent="0" justifyLastLine="0" shrinkToFit="0" readingOrder="0"/>
      <border diagonalUp="0" diagonalDown="0">
        <left/>
        <right style="thin">
          <color indexed="64"/>
        </right>
        <top/>
        <bottom/>
        <vertical/>
        <horizontal/>
      </border>
    </dxf>
    <dxf>
      <numFmt numFmtId="164" formatCode="0.0%"/>
      <alignment horizontal="center" vertical="bottom" textRotation="0" wrapText="0" indent="0" justifyLastLine="0" shrinkToFit="0" readingOrder="0"/>
      <border diagonalUp="0" diagonalDown="0">
        <left/>
        <right style="thin">
          <color indexed="64"/>
        </right>
        <top style="thin">
          <color indexed="64"/>
        </top>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0" formatCode="General"/>
    </dxf>
    <dxf>
      <numFmt numFmtId="14" formatCode="0.00%"/>
    </dxf>
    <dxf>
      <font>
        <strike val="0"/>
        <outline val="0"/>
        <shadow val="0"/>
        <u val="none"/>
        <vertAlign val="baseline"/>
        <sz val="11"/>
        <color rgb="FFFF0000"/>
        <name val="Calibri"/>
        <scheme val="minor"/>
      </font>
      <numFmt numFmtId="2" formatCode="0.00"/>
    </dxf>
    <dxf>
      <numFmt numFmtId="14" formatCode="0.00%"/>
    </dxf>
    <dxf>
      <numFmt numFmtId="165" formatCode="#,##0.0"/>
      <alignment horizontal="center" vertical="bottom" textRotation="0" wrapText="0" indent="0" justifyLastLine="0" shrinkToFit="0" readingOrder="0"/>
    </dxf>
    <dxf>
      <numFmt numFmtId="166" formatCode="0.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rder>
    </dxf>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center" vertical="bottom" textRotation="0" wrapText="0" indent="0" justifyLastLine="0" shrinkToFit="0" readingOrder="0"/>
      <border diagonalUp="0" diagonalDown="0">
        <left/>
        <right style="thin">
          <color indexed="64"/>
        </right>
        <top/>
        <bottom/>
        <vertical/>
        <horizontal/>
      </border>
    </dxf>
    <dxf>
      <numFmt numFmtId="164" formatCode="0.0%"/>
      <alignment horizontal="center" vertical="bottom" textRotation="0" wrapText="0" indent="0" justifyLastLine="0" shrinkToFit="0" readingOrder="0"/>
      <border diagonalUp="0" diagonalDown="0">
        <left/>
        <right style="thin">
          <color indexed="64"/>
        </right>
        <top/>
        <bottom/>
        <vertical/>
        <horizontal/>
      </border>
    </dxf>
    <dxf>
      <numFmt numFmtId="164" formatCode="0.0%"/>
      <alignment horizontal="center" vertical="bottom" textRotation="0" wrapText="0" indent="0" justifyLastLine="0" shrinkToFit="0" readingOrder="0"/>
      <border diagonalUp="0" diagonalDown="0">
        <left/>
        <right style="thin">
          <color indexed="64"/>
        </right>
        <top style="thin">
          <color indexed="64"/>
        </top>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309060"/>
      <color rgb="FFF9A661"/>
      <color rgb="FF246E49"/>
      <color rgb="FF339966"/>
      <color rgb="FF226845"/>
      <color rgb="FFFBC69B"/>
      <color rgb="FF3AB075"/>
      <color rgb="FFF2DEA4"/>
      <color rgb="FFEED48A"/>
      <color rgb="FFEFD6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pivotCacheDefinition" Target="pivotCache/pivotCacheDefinition4.xml"/><Relationship Id="rId26" Type="http://schemas.microsoft.com/office/2007/relationships/slicerCache" Target="slicerCaches/slicerCache7.xml"/><Relationship Id="rId21" Type="http://schemas.microsoft.com/office/2007/relationships/slicerCache" Target="slicerCaches/slicerCache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pivotCacheDefinition" Target="pivotCache/pivotCacheDefinition3.xml"/><Relationship Id="rId25" Type="http://schemas.microsoft.com/office/2007/relationships/slicerCache" Target="slicerCaches/slicerCache6.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microsoft.com/office/2007/relationships/slicerCache" Target="slicerCaches/slicerCache1.xml"/><Relationship Id="rId29" Type="http://schemas.microsoft.com/office/2007/relationships/slicerCache" Target="slicerCaches/slicerCache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microsoft.com/office/2007/relationships/slicerCache" Target="slicerCaches/slicerCache5.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microsoft.com/office/2007/relationships/slicerCache" Target="slicerCaches/slicerCache4.xml"/><Relationship Id="rId28" Type="http://schemas.microsoft.com/office/2007/relationships/slicerCache" Target="slicerCaches/slicerCache9.xml"/><Relationship Id="rId36"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pivotCacheDefinition" Target="pivotCache/pivotCacheDefinition5.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microsoft.com/office/2007/relationships/slicerCache" Target="slicerCaches/slicerCache3.xml"/><Relationship Id="rId27" Type="http://schemas.microsoft.com/office/2007/relationships/slicerCache" Target="slicerCaches/slicerCache8.xml"/><Relationship Id="rId30" Type="http://schemas.microsoft.com/office/2007/relationships/slicerCache" Target="slicerCaches/slicerCache1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pivotSource>
    <c:name>[GHG running summary 2022.xlsx]Total Emissions (pivot)!PivotTable1</c:name>
    <c:fmtId val="0"/>
  </c:pivotSource>
  <c:chart>
    <c:title>
      <c:tx>
        <c:strRef>
          <c:f>'Total Emissions (pivot)'!$A$45</c:f>
          <c:strCache>
            <c:ptCount val="1"/>
            <c:pt idx="0">
              <c:v>Total GHG Emissions (All)</c:v>
            </c:pt>
          </c:strCache>
        </c:strRef>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dLbl>
          <c:idx val="0"/>
          <c:showLegendKey val="0"/>
          <c:showVal val="0"/>
          <c:showCatName val="0"/>
          <c:showSerName val="0"/>
          <c:showPercent val="0"/>
          <c:showBubbleSize val="0"/>
          <c:extLst>
            <c:ext xmlns:c15="http://schemas.microsoft.com/office/drawing/2012/chart" uri="{CE6537A1-D6FC-4f65-9D91-7224C49458BB}"/>
          </c:extLst>
        </c:dLbl>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65"/>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6"/>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dLbl>
          <c:idx val="0"/>
          <c:layout>
            <c:manualLayout>
              <c:x val="0"/>
              <c:y val="0.101740818170347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7137355056429174"/>
          <c:y val="0.18905517222718293"/>
          <c:w val="0.69974236517987387"/>
          <c:h val="0.6018309220295982"/>
        </c:manualLayout>
      </c:layout>
      <c:barChart>
        <c:barDir val="col"/>
        <c:grouping val="clustered"/>
        <c:varyColors val="0"/>
        <c:ser>
          <c:idx val="0"/>
          <c:order val="0"/>
          <c:tx>
            <c:strRef>
              <c:f>'Total Emissions (pivot)'!$A$45</c:f>
              <c:strCache>
                <c:ptCount val="1"/>
                <c:pt idx="0">
                  <c:v>Total</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Pt>
            <c:idx val="0"/>
            <c:invertIfNegative val="0"/>
            <c:bubble3D val="0"/>
            <c:extLst>
              <c:ext xmlns:c16="http://schemas.microsoft.com/office/drawing/2014/chart" uri="{C3380CC4-5D6E-409C-BE32-E72D297353CC}">
                <c16:uniqueId val="{00000000-766D-49CC-8D00-AAE0E8533F61}"/>
              </c:ext>
            </c:extLst>
          </c:dPt>
          <c:dPt>
            <c:idx val="1"/>
            <c:invertIfNegative val="0"/>
            <c:bubble3D val="0"/>
            <c:extLst>
              <c:ext xmlns:c16="http://schemas.microsoft.com/office/drawing/2014/chart" uri="{C3380CC4-5D6E-409C-BE32-E72D297353CC}">
                <c16:uniqueId val="{00000001-766D-49CC-8D00-AAE0E8533F61}"/>
              </c:ext>
            </c:extLst>
          </c:dPt>
          <c:dPt>
            <c:idx val="2"/>
            <c:invertIfNegative val="0"/>
            <c:bubble3D val="0"/>
            <c:extLst>
              <c:ext xmlns:c16="http://schemas.microsoft.com/office/drawing/2014/chart" uri="{C3380CC4-5D6E-409C-BE32-E72D297353CC}">
                <c16:uniqueId val="{00000002-766D-49CC-8D00-AAE0E8533F61}"/>
              </c:ext>
            </c:extLst>
          </c:dPt>
          <c:dPt>
            <c:idx val="3"/>
            <c:invertIfNegative val="0"/>
            <c:bubble3D val="0"/>
            <c:extLst>
              <c:ext xmlns:c16="http://schemas.microsoft.com/office/drawing/2014/chart" uri="{C3380CC4-5D6E-409C-BE32-E72D297353CC}">
                <c16:uniqueId val="{00000003-766D-49CC-8D00-AAE0E8533F61}"/>
              </c:ext>
            </c:extLst>
          </c:dPt>
          <c:dPt>
            <c:idx val="4"/>
            <c:invertIfNegative val="0"/>
            <c:bubble3D val="0"/>
            <c:extLst>
              <c:ext xmlns:c16="http://schemas.microsoft.com/office/drawing/2014/chart" uri="{C3380CC4-5D6E-409C-BE32-E72D297353CC}">
                <c16:uniqueId val="{00000004-766D-49CC-8D00-AAE0E8533F61}"/>
              </c:ext>
            </c:extLst>
          </c:dPt>
          <c:dPt>
            <c:idx val="5"/>
            <c:invertIfNegative val="0"/>
            <c:bubble3D val="0"/>
            <c:extLst>
              <c:ext xmlns:c16="http://schemas.microsoft.com/office/drawing/2014/chart" uri="{C3380CC4-5D6E-409C-BE32-E72D297353CC}">
                <c16:uniqueId val="{00000005-766D-49CC-8D00-AAE0E8533F61}"/>
              </c:ext>
            </c:extLst>
          </c:dPt>
          <c:dPt>
            <c:idx val="6"/>
            <c:invertIfNegative val="0"/>
            <c:bubble3D val="0"/>
            <c:extLst>
              <c:ext xmlns:c16="http://schemas.microsoft.com/office/drawing/2014/chart" uri="{C3380CC4-5D6E-409C-BE32-E72D297353CC}">
                <c16:uniqueId val="{00000006-766D-49CC-8D00-AAE0E8533F61}"/>
              </c:ext>
            </c:extLst>
          </c:dPt>
          <c:dPt>
            <c:idx val="7"/>
            <c:invertIfNegative val="0"/>
            <c:bubble3D val="0"/>
            <c:extLst>
              <c:ext xmlns:c16="http://schemas.microsoft.com/office/drawing/2014/chart" uri="{C3380CC4-5D6E-409C-BE32-E72D297353CC}">
                <c16:uniqueId val="{00000007-766D-49CC-8D00-AAE0E8533F61}"/>
              </c:ext>
            </c:extLst>
          </c:dPt>
          <c:dPt>
            <c:idx val="10"/>
            <c:invertIfNegative val="0"/>
            <c:bubble3D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9AB9-4551-A1F5-9DE9861E5958}"/>
              </c:ext>
            </c:extLst>
          </c:dPt>
          <c:dLbls>
            <c:dLbl>
              <c:idx val="10"/>
              <c:layout>
                <c:manualLayout>
                  <c:x val="0"/>
                  <c:y val="0.101740818170347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B9-4551-A1F5-9DE9861E5958}"/>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1"/>
                </a:solidFill>
                <a:prstDash val="sysDash"/>
              </a:ln>
              <a:effectLst/>
            </c:spPr>
            <c:trendlineType val="linear"/>
            <c:dispRSqr val="0"/>
            <c:dispEq val="0"/>
          </c:trendline>
          <c:cat>
            <c:strRef>
              <c:f>'Total Emissions (pivot)'!$A$45</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'Total Emissions (pivot)'!$A$45</c:f>
              <c:numCache>
                <c:formatCode>General</c:formatCode>
                <c:ptCount val="12"/>
                <c:pt idx="0">
                  <c:v>1757.6669999999999</c:v>
                </c:pt>
                <c:pt idx="1">
                  <c:v>1517.1</c:v>
                </c:pt>
                <c:pt idx="2">
                  <c:v>1569.2</c:v>
                </c:pt>
                <c:pt idx="3">
                  <c:v>1523.7109999999998</c:v>
                </c:pt>
                <c:pt idx="4">
                  <c:v>1464.0500000000002</c:v>
                </c:pt>
                <c:pt idx="5">
                  <c:v>1627.9299999999998</c:v>
                </c:pt>
                <c:pt idx="6">
                  <c:v>1301.6400000000001</c:v>
                </c:pt>
                <c:pt idx="7">
                  <c:v>1193.3679999999999</c:v>
                </c:pt>
                <c:pt idx="8">
                  <c:v>1053.838</c:v>
                </c:pt>
                <c:pt idx="9">
                  <c:v>1058.7522744999999</c:v>
                </c:pt>
                <c:pt idx="10">
                  <c:v>817.81695953000008</c:v>
                </c:pt>
                <c:pt idx="11">
                  <c:v>968.99077389000001</c:v>
                </c:pt>
              </c:numCache>
            </c:numRef>
          </c:val>
          <c:extLst>
            <c:ext xmlns:c16="http://schemas.microsoft.com/office/drawing/2014/chart" uri="{C3380CC4-5D6E-409C-BE32-E72D297353CC}">
              <c16:uniqueId val="{00000000-239B-493D-9594-28FE8140F6AD}"/>
            </c:ext>
          </c:extLst>
        </c:ser>
        <c:dLbls>
          <c:dLblPos val="inEnd"/>
          <c:showLegendKey val="0"/>
          <c:showVal val="1"/>
          <c:showCatName val="0"/>
          <c:showSerName val="0"/>
          <c:showPercent val="0"/>
          <c:showBubbleSize val="0"/>
        </c:dLbls>
        <c:gapWidth val="41"/>
        <c:axId val="535129008"/>
        <c:axId val="535134584"/>
      </c:barChart>
      <c:catAx>
        <c:axId val="535129008"/>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35134584"/>
        <c:crosses val="autoZero"/>
        <c:auto val="1"/>
        <c:lblAlgn val="ctr"/>
        <c:lblOffset val="100"/>
        <c:noMultiLvlLbl val="0"/>
      </c:catAx>
      <c:valAx>
        <c:axId val="535134584"/>
        <c:scaling>
          <c:orientation val="minMax"/>
          <c:min val="0"/>
        </c:scaling>
        <c:delete val="0"/>
        <c:axPos val="l"/>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AU" sz="1100" b="1" i="0" baseline="0">
                    <a:effectLst/>
                  </a:rPr>
                  <a:t>Emissions (tonnes CO2e)</a:t>
                </a:r>
                <a:endParaRPr lang="en-AU" sz="500">
                  <a:effectLst/>
                </a:endParaRPr>
              </a:p>
            </c:rich>
          </c:tx>
          <c:layout>
            <c:manualLayout>
              <c:xMode val="edge"/>
              <c:yMode val="edge"/>
              <c:x val="3.5590573845980369E-2"/>
              <c:y val="0.2451987684248202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5129008"/>
        <c:crosses val="autoZero"/>
        <c:crossBetween val="between"/>
      </c:valAx>
      <c:spPr>
        <a:noFill/>
        <a:ln>
          <a:noFill/>
        </a:ln>
        <a:effectLst/>
      </c:spPr>
    </c:plotArea>
    <c:plotVisOnly val="1"/>
    <c:dispBlanksAs val="span"/>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[GHG running summary 2022.xlsx]Change in Emissions (pivot)!PivotTable1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Percent Reduction in Emissions from 2011 Baseline </a:t>
            </a:r>
          </a:p>
        </c:rich>
      </c:tx>
      <c:layout>
        <c:manualLayout>
          <c:xMode val="edge"/>
          <c:yMode val="edge"/>
          <c:x val="0.14166681836135028"/>
          <c:y val="1.59085322030342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spPr>
          <a:solidFill>
            <a:schemeClr val="accent1"/>
          </a:solidFill>
          <a:ln>
            <a:noFill/>
          </a:ln>
          <a:effectLst/>
        </c:spPr>
        <c:marker>
          <c:symbol val="circle"/>
          <c:size val="5"/>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2"/>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'Change in Emissions (pivot)'!$B$3:$B$4</c:f>
              <c:strCache>
                <c:ptCount val="1"/>
                <c:pt idx="0">
                  <c:v>Honiara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'Change in Emissions (pivot)'!$A$5:$A$17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'Change in Emissions (pivot)'!$B$5:$B$17</c:f>
              <c:numCache>
                <c:formatCode>0.00%</c:formatCode>
                <c:ptCount val="12"/>
                <c:pt idx="0">
                  <c:v>0</c:v>
                </c:pt>
                <c:pt idx="1">
                  <c:v>1.263282895566807E-3</c:v>
                </c:pt>
                <c:pt idx="2">
                  <c:v>5.9508127330840837E-4</c:v>
                </c:pt>
                <c:pt idx="3">
                  <c:v>6.0519975501689288E-5</c:v>
                </c:pt>
                <c:pt idx="4">
                  <c:v>1.3879502268053032E-4</c:v>
                </c:pt>
                <c:pt idx="5">
                  <c:v>-4.5997090528775994E-3</c:v>
                </c:pt>
                <c:pt idx="6">
                  <c:v>1.1220059811464598E-3</c:v>
                </c:pt>
                <c:pt idx="7">
                  <c:v>5.1546982288506996E-6</c:v>
                </c:pt>
                <c:pt idx="8">
                  <c:v>2.3514969661019135E-3</c:v>
                </c:pt>
                <c:pt idx="9">
                  <c:v>1.9477799126042714E-3</c:v>
                </c:pt>
                <c:pt idx="10">
                  <c:v>2.2959731341298502E-3</c:v>
                </c:pt>
                <c:pt idx="11">
                  <c:v>2.2644092177333307E-3</c:v>
                </c:pt>
              </c:numCache>
            </c:numRef>
          </c:val>
          <c:smooth val="0"/>
          <c:extLst>
            <c:ext xmlns:c16="http://schemas.microsoft.com/office/drawing/2014/chart" uri="{C3380CC4-5D6E-409C-BE32-E72D297353CC}">
              <c16:uniqueId val="{00000001-97BA-491D-AECA-38C1A64FDEA0}"/>
            </c:ext>
          </c:extLst>
        </c:ser>
        <c:ser>
          <c:idx val="1"/>
          <c:order val="1"/>
          <c:tx>
            <c:strRef>
              <c:f>'Change in Emissions (pivot)'!$C$3:$C$4</c:f>
              <c:strCache>
                <c:ptCount val="1"/>
                <c:pt idx="0">
                  <c:v>Kiribati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'Change in Emissions (pivot)'!$A$5:$A$17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'Change in Emissions (pivot)'!$C$5:$C$17</c:f>
              <c:numCache>
                <c:formatCode>0.00%</c:formatCode>
                <c:ptCount val="12"/>
                <c:pt idx="0">
                  <c:v>0</c:v>
                </c:pt>
                <c:pt idx="1">
                  <c:v>0</c:v>
                </c:pt>
                <c:pt idx="2">
                  <c:v>0</c:v>
                </c:pt>
                <c:pt idx="3">
                  <c:v>0</c:v>
                </c:pt>
                <c:pt idx="4">
                  <c:v>0</c:v>
                </c:pt>
                <c:pt idx="5">
                  <c:v>-3.6273802351170217E-3</c:v>
                </c:pt>
                <c:pt idx="6">
                  <c:v>-3.6273802351170217E-3</c:v>
                </c:pt>
                <c:pt idx="7">
                  <c:v>0</c:v>
                </c:pt>
                <c:pt idx="8">
                  <c:v>0</c:v>
                </c:pt>
                <c:pt idx="9">
                  <c:v>0</c:v>
                </c:pt>
                <c:pt idx="10">
                  <c:v>0</c:v>
                </c:pt>
                <c:pt idx="11">
                  <c:v>0</c:v>
                </c:pt>
              </c:numCache>
            </c:numRef>
          </c:val>
          <c:smooth val="0"/>
          <c:extLst>
            <c:ext xmlns:c16="http://schemas.microsoft.com/office/drawing/2014/chart" uri="{C3380CC4-5D6E-409C-BE32-E72D297353CC}">
              <c16:uniqueId val="{00000006-D3C2-4B89-A1EF-74AA335203F2}"/>
            </c:ext>
          </c:extLst>
        </c:ser>
        <c:ser>
          <c:idx val="2"/>
          <c:order val="2"/>
          <c:tx>
            <c:strRef>
              <c:f>'Change in Emissions (pivot)'!$D$3:$D$4</c:f>
              <c:strCache>
                <c:ptCount val="1"/>
                <c:pt idx="0">
                  <c:v>Nouméa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'Change in Emissions (pivot)'!$A$5:$A$17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'Change in Emissions (pivot)'!$D$5:$D$17</c:f>
              <c:numCache>
                <c:formatCode>0.00%</c:formatCode>
                <c:ptCount val="12"/>
                <c:pt idx="0">
                  <c:v>0</c:v>
                </c:pt>
                <c:pt idx="1">
                  <c:v>4.3719477570620903E-3</c:v>
                </c:pt>
                <c:pt idx="2">
                  <c:v>1.3764953418523018E-2</c:v>
                </c:pt>
                <c:pt idx="3">
                  <c:v>1.4793793002051737E-2</c:v>
                </c:pt>
                <c:pt idx="4">
                  <c:v>2.6819703969959963E-2</c:v>
                </c:pt>
                <c:pt idx="5">
                  <c:v>2.9299686562284707E-2</c:v>
                </c:pt>
                <c:pt idx="6">
                  <c:v>4.3490379871560916E-2</c:v>
                </c:pt>
                <c:pt idx="7">
                  <c:v>4.530788828410378E-2</c:v>
                </c:pt>
                <c:pt idx="8">
                  <c:v>4.257360724582241E-2</c:v>
                </c:pt>
                <c:pt idx="9">
                  <c:v>4.8946951795488289E-2</c:v>
                </c:pt>
                <c:pt idx="10">
                  <c:v>8.9244665728667724E-2</c:v>
                </c:pt>
                <c:pt idx="11">
                  <c:v>8.7855395116365365E-2</c:v>
                </c:pt>
              </c:numCache>
            </c:numRef>
          </c:val>
          <c:smooth val="0"/>
          <c:extLst>
            <c:ext xmlns:c16="http://schemas.microsoft.com/office/drawing/2014/chart" uri="{C3380CC4-5D6E-409C-BE32-E72D297353CC}">
              <c16:uniqueId val="{00000000-C136-4A11-9A22-F97743DF5B7C}"/>
            </c:ext>
          </c:extLst>
        </c:ser>
        <c:ser>
          <c:idx val="3"/>
          <c:order val="3"/>
          <c:tx>
            <c:strRef>
              <c:f>'Change in Emissions (pivot)'!$E$3:$E$4</c:f>
              <c:strCache>
                <c:ptCount val="1"/>
                <c:pt idx="0">
                  <c:v>Pohnpei</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'Change in Emissions (pivot)'!$A$5:$A$17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'Change in Emissions (pivot)'!$E$5:$E$17</c:f>
              <c:numCache>
                <c:formatCode>0.00%</c:formatCode>
                <c:ptCount val="12"/>
                <c:pt idx="0">
                  <c:v>0</c:v>
                </c:pt>
                <c:pt idx="1">
                  <c:v>1.0137573183405992E-2</c:v>
                </c:pt>
                <c:pt idx="2">
                  <c:v>1.1454884953001122E-3</c:v>
                </c:pt>
                <c:pt idx="3">
                  <c:v>-4.3910392319837575E-4</c:v>
                </c:pt>
                <c:pt idx="4">
                  <c:v>-3.3219166363703288E-4</c:v>
                </c:pt>
                <c:pt idx="5">
                  <c:v>1.7583248402856723E-3</c:v>
                </c:pt>
                <c:pt idx="6">
                  <c:v>7.3884007946857233E-3</c:v>
                </c:pt>
                <c:pt idx="7">
                  <c:v>8.0336926470381195E-3</c:v>
                </c:pt>
                <c:pt idx="8">
                  <c:v>7.1879403080082043E-3</c:v>
                </c:pt>
                <c:pt idx="9">
                  <c:v>6.9896132745617054E-3</c:v>
                </c:pt>
                <c:pt idx="10">
                  <c:v>7.2950153357572867E-3</c:v>
                </c:pt>
                <c:pt idx="11">
                  <c:v>7.5907488383064221E-3</c:v>
                </c:pt>
              </c:numCache>
            </c:numRef>
          </c:val>
          <c:smooth val="0"/>
          <c:extLst>
            <c:ext xmlns:c16="http://schemas.microsoft.com/office/drawing/2014/chart" uri="{C3380CC4-5D6E-409C-BE32-E72D297353CC}">
              <c16:uniqueId val="{00000001-C136-4A11-9A22-F97743DF5B7C}"/>
            </c:ext>
          </c:extLst>
        </c:ser>
        <c:ser>
          <c:idx val="4"/>
          <c:order val="4"/>
          <c:tx>
            <c:strRef>
              <c:f>'Change in Emissions (pivot)'!$F$3:$F$4</c:f>
              <c:strCache>
                <c:ptCount val="1"/>
                <c:pt idx="0">
                  <c:v>Suva</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'Change in Emissions (pivot)'!$A$5:$A$17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'Change in Emissions (pivot)'!$F$5:$F$17</c:f>
              <c:numCache>
                <c:formatCode>0.00%</c:formatCode>
                <c:ptCount val="12"/>
                <c:pt idx="0">
                  <c:v>0</c:v>
                </c:pt>
                <c:pt idx="1">
                  <c:v>3.0154984638775459E-2</c:v>
                </c:pt>
                <c:pt idx="2">
                  <c:v>2.0475606853489505E-2</c:v>
                </c:pt>
                <c:pt idx="3">
                  <c:v>3.0250442013383803E-2</c:v>
                </c:pt>
                <c:pt idx="4">
                  <c:v>2.9429508591752043E-2</c:v>
                </c:pt>
                <c:pt idx="5">
                  <c:v>1.9377847045493519E-3</c:v>
                </c:pt>
                <c:pt idx="6">
                  <c:v>3.8688873928761282E-2</c:v>
                </c:pt>
                <c:pt idx="7">
                  <c:v>5.4386266438855579E-2</c:v>
                </c:pt>
                <c:pt idx="8">
                  <c:v>8.225829250649791E-2</c:v>
                </c:pt>
                <c:pt idx="9">
                  <c:v>7.5548784560026727E-2</c:v>
                </c:pt>
                <c:pt idx="10">
                  <c:v>8.0595580579066767E-2</c:v>
                </c:pt>
                <c:pt idx="11">
                  <c:v>5.2859370748547366E-2</c:v>
                </c:pt>
              </c:numCache>
            </c:numRef>
          </c:val>
          <c:smooth val="0"/>
          <c:extLst>
            <c:ext xmlns:c16="http://schemas.microsoft.com/office/drawing/2014/chart" uri="{C3380CC4-5D6E-409C-BE32-E72D297353CC}">
              <c16:uniqueId val="{00000002-C136-4A11-9A22-F97743DF5B7C}"/>
            </c:ext>
          </c:extLst>
        </c:ser>
        <c:dLbls>
          <c:showLegendKey val="0"/>
          <c:showVal val="0"/>
          <c:showCatName val="0"/>
          <c:showSerName val="0"/>
          <c:showPercent val="0"/>
          <c:showBubbleSize val="0"/>
        </c:dLbls>
        <c:marker val="1"/>
        <c:smooth val="0"/>
        <c:axId val="608604168"/>
        <c:axId val="608607776"/>
      </c:lineChart>
      <c:catAx>
        <c:axId val="6086041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607776"/>
        <c:crosses val="autoZero"/>
        <c:auto val="1"/>
        <c:lblAlgn val="ctr"/>
        <c:lblOffset val="100"/>
        <c:noMultiLvlLbl val="0"/>
      </c:catAx>
      <c:valAx>
        <c:axId val="608607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Reduction in Emissions (%)</a:t>
                </a:r>
              </a:p>
            </c:rich>
          </c:tx>
          <c:layout>
            <c:manualLayout>
              <c:xMode val="edge"/>
              <c:yMode val="edge"/>
              <c:x val="1.0752683620064507E-2"/>
              <c:y val="0.311367867583390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6041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[GHG running summary 2022.xlsx]Inventory Emissions (pivot)!PivotTable1</c:name>
    <c:fmtId val="2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600" b="1">
                <a:solidFill>
                  <a:sysClr val="windowText" lastClr="000000"/>
                </a:solidFill>
              </a:rPr>
              <a:t>Source Contribution (%)</a:t>
            </a:r>
            <a:r>
              <a:rPr lang="en-AU" sz="1600" b="1" baseline="0">
                <a:solidFill>
                  <a:sysClr val="windowText" lastClr="000000"/>
                </a:solidFill>
              </a:rPr>
              <a:t> to SPC's Emissions</a:t>
            </a:r>
          </a:p>
          <a:p>
            <a:pPr>
              <a:defRPr/>
            </a:pPr>
            <a:endParaRPr lang="en-AU" sz="1600" b="1">
              <a:solidFill>
                <a:sysClr val="windowText" lastClr="000000"/>
              </a:solidFill>
            </a:endParaRPr>
          </a:p>
        </c:rich>
      </c:tx>
      <c:layout>
        <c:manualLayout>
          <c:xMode val="edge"/>
          <c:yMode val="edge"/>
          <c:x val="0.16466107025877963"/>
          <c:y val="2.112510051650751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spPr>
          <a:solidFill>
            <a:schemeClr val="accent1"/>
          </a:solidFill>
          <a:ln w="19050">
            <a:solidFill>
              <a:schemeClr val="lt1"/>
            </a:solidFill>
          </a:ln>
          <a:effectLst/>
        </c:spPr>
        <c:marker>
          <c:symbol val="none"/>
        </c:marker>
        <c:dLbl>
          <c:idx val="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dLbl>
          <c:idx val="0"/>
          <c:layout>
            <c:manualLayout>
              <c:x val="-1.917945380794343E-2"/>
              <c:y val="-0.15378407818520892"/>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w="19050">
            <a:solidFill>
              <a:schemeClr val="lt1"/>
            </a:solidFill>
          </a:ln>
          <a:effectLst/>
        </c:spPr>
        <c:dLbl>
          <c:idx val="0"/>
          <c:layout>
            <c:manualLayout>
              <c:x val="-2.8625322661113641E-2"/>
              <c:y val="-1.7677122918144056E-3"/>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w="19050">
            <a:solidFill>
              <a:schemeClr val="lt1"/>
            </a:solidFill>
          </a:ln>
          <a:effectLst/>
        </c:spPr>
        <c:dLbl>
          <c:idx val="0"/>
          <c:layout>
            <c:manualLayout>
              <c:x val="5.5053903386043684E-2"/>
              <c:y val="7.8963677183750832E-4"/>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w="19050">
            <a:solidFill>
              <a:schemeClr val="lt1"/>
            </a:solidFill>
          </a:ln>
          <a:effectLst/>
        </c:spPr>
        <c:marker>
          <c:symbol val="none"/>
        </c:marker>
        <c:dLbl>
          <c:idx val="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w="19050">
            <a:solidFill>
              <a:schemeClr val="lt1"/>
            </a:solidFill>
          </a:ln>
          <a:effectLst/>
        </c:spPr>
        <c:dLbl>
          <c:idx val="0"/>
          <c:layout>
            <c:manualLayout>
              <c:x val="-1.917945380794343E-2"/>
              <c:y val="-0.15378407818520892"/>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w="19050">
            <a:solidFill>
              <a:schemeClr val="lt1"/>
            </a:solidFill>
          </a:ln>
          <a:effectLst/>
        </c:spPr>
        <c:dLbl>
          <c:idx val="0"/>
          <c:layout>
            <c:manualLayout>
              <c:x val="-2.8625322661113641E-2"/>
              <c:y val="-1.7677122918144056E-3"/>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w="19050">
            <a:solidFill>
              <a:schemeClr val="lt1"/>
            </a:solidFill>
          </a:ln>
          <a:effectLst/>
        </c:spPr>
        <c:dLbl>
          <c:idx val="0"/>
          <c:layout>
            <c:manualLayout>
              <c:x val="5.5053903386043684E-2"/>
              <c:y val="7.8963677183750832E-4"/>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'Inventory Emissions (pivot)'!$B$4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338-475D-B3AE-5B002EA9BEE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338-475D-B3AE-5B002EA9BEE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338-475D-B3AE-5B002EA9BEE0}"/>
              </c:ext>
            </c:extLst>
          </c:dPt>
          <c:dLbls>
            <c:dLbl>
              <c:idx val="0"/>
              <c:layout>
                <c:manualLayout>
                  <c:x val="-1.917945380794343E-2"/>
                  <c:y val="-0.15378407818520892"/>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38-475D-B3AE-5B002EA9BEE0}"/>
                </c:ext>
              </c:extLst>
            </c:dLbl>
            <c:dLbl>
              <c:idx val="1"/>
              <c:layout>
                <c:manualLayout>
                  <c:x val="-2.8625322661113641E-2"/>
                  <c:y val="-1.7677122918144056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38-475D-B3AE-5B002EA9BEE0}"/>
                </c:ext>
              </c:extLst>
            </c:dLbl>
            <c:dLbl>
              <c:idx val="2"/>
              <c:layout>
                <c:manualLayout>
                  <c:x val="5.5053903386043684E-2"/>
                  <c:y val="7.8963677183750832E-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38-475D-B3AE-5B002EA9BEE0}"/>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'Inventory Emissions (pivot)'!$A$5:$A$8</c:f>
              <c:strCache>
                <c:ptCount val="3"/>
                <c:pt idx="0">
                  <c:v>Electricity (kWh)</c:v>
                </c:pt>
                <c:pt idx="1">
                  <c:v>Fuel (L)</c:v>
                </c:pt>
                <c:pt idx="2">
                  <c:v>Paper (kg)</c:v>
                </c:pt>
              </c:strCache>
            </c:strRef>
          </c:cat>
          <c:val>
            <c:numRef>
              <c:f>'Inventory Emissions (pivot)'!$B$5:$B$8</c:f>
              <c:numCache>
                <c:formatCode>0.00%</c:formatCode>
                <c:ptCount val="3"/>
                <c:pt idx="0">
                  <c:v>0.93436180099054655</c:v>
                </c:pt>
                <c:pt idx="1">
                  <c:v>5.6281788039166177E-2</c:v>
                </c:pt>
                <c:pt idx="2">
                  <c:v>9.3564109702872489E-3</c:v>
                </c:pt>
              </c:numCache>
            </c:numRef>
          </c:val>
          <c:extLst>
            <c:ext xmlns:c16="http://schemas.microsoft.com/office/drawing/2014/chart" uri="{C3380CC4-5D6E-409C-BE32-E72D297353CC}">
              <c16:uniqueId val="{00000000-E798-49E6-A505-36DD1A926D6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244315741524042"/>
          <c:y val="0.43326440546505635"/>
          <c:w val="0.25364499685473202"/>
          <c:h val="0.2074995770227342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[GHG running summary 2022.xlsx]Staff emissions (pivot)!PivotTable18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Book Antiqua" panose="02040602050305030304" pitchFamily="18" charset="0"/>
                <a:cs typeface="Calibri Light" panose="020F0302020204030204" pitchFamily="34" charset="0"/>
              </a:rPr>
              <a:t>GHG Emissions/staff across SPC locations </a:t>
            </a:r>
          </a:p>
        </c:rich>
      </c:tx>
      <c:layout>
        <c:manualLayout>
          <c:xMode val="edge"/>
          <c:yMode val="edge"/>
          <c:x val="0.13667784255362933"/>
          <c:y val="3.66321354918868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spPr>
          <a:solidFill>
            <a:schemeClr val="accent1"/>
          </a:solidFill>
          <a:ln>
            <a:noFill/>
          </a:ln>
          <a:effectLst/>
          <a:scene3d>
            <a:camera prst="orthographicFront"/>
            <a:lightRig rig="threePt" dir="t"/>
          </a:scene3d>
          <a:sp3d>
            <a:bevelT/>
          </a:sp3d>
        </c:spPr>
        <c:marker>
          <c:symbol val="none"/>
        </c:marker>
      </c:pivotFmt>
      <c:pivotFmt>
        <c:idx val="4"/>
        <c:spPr>
          <a:solidFill>
            <a:schemeClr val="accent2"/>
          </a:solidFill>
          <a:ln>
            <a:noFill/>
          </a:ln>
          <a:effectLst/>
          <a:scene3d>
            <a:camera prst="orthographicFront"/>
            <a:lightRig rig="threePt" dir="t"/>
          </a:scene3d>
          <a:sp3d>
            <a:bevelT/>
          </a:sp3d>
        </c:spPr>
        <c:marker>
          <c:symbol val="none"/>
        </c:marker>
      </c:pivotFmt>
      <c:pivotFmt>
        <c:idx val="5"/>
        <c:spPr>
          <a:solidFill>
            <a:schemeClr val="accent1"/>
          </a:solidFill>
          <a:ln>
            <a:noFill/>
          </a:ln>
          <a:effectLst/>
          <a:scene3d>
            <a:camera prst="orthographicFront"/>
            <a:lightRig rig="threePt" dir="t"/>
          </a:scene3d>
          <a:sp3d>
            <a:bevelT/>
          </a:sp3d>
        </c:spPr>
        <c:marker>
          <c:symbol val="none"/>
        </c:marker>
      </c:pivotFmt>
      <c:pivotFmt>
        <c:idx val="6"/>
        <c:spPr>
          <a:solidFill>
            <a:schemeClr val="accent1"/>
          </a:solidFill>
          <a:ln>
            <a:noFill/>
          </a:ln>
          <a:effectLst/>
          <a:scene3d>
            <a:camera prst="orthographicFront"/>
            <a:lightRig rig="threePt" dir="t"/>
          </a:scene3d>
          <a:sp3d>
            <a:bevelT/>
          </a:sp3d>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579956387663119"/>
          <c:y val="0.11285513704483469"/>
          <c:w val="0.74740830115745804"/>
          <c:h val="0.80567313263036855"/>
        </c:manualLayout>
      </c:layout>
      <c:barChart>
        <c:barDir val="col"/>
        <c:grouping val="clustered"/>
        <c:varyColors val="0"/>
        <c:ser>
          <c:idx val="0"/>
          <c:order val="0"/>
          <c:tx>
            <c:strRef>
              <c:f>'Staff emissions (pivot)'!$B$4:$B$5</c:f>
              <c:strCache>
                <c:ptCount val="1"/>
                <c:pt idx="0">
                  <c:v>Honiara</c:v>
                </c:pt>
              </c:strCache>
            </c:strRef>
          </c:tx>
          <c:spPr>
            <a:solidFill>
              <a:schemeClr val="accent1"/>
            </a:solidFill>
            <a:ln>
              <a:noFill/>
            </a:ln>
            <a:effectLst/>
          </c:spPr>
          <c:invertIfNegative val="0"/>
          <c:cat>
            <c:strRef>
              <c:f>'Staff emissions (pivot)'!$A$6:$A$9</c:f>
              <c:strCache>
                <c:ptCount val="3"/>
                <c:pt idx="0">
                  <c:v>2015</c:v>
                </c:pt>
                <c:pt idx="1">
                  <c:v>2016</c:v>
                </c:pt>
                <c:pt idx="2">
                  <c:v>2017</c:v>
                </c:pt>
              </c:strCache>
            </c:strRef>
          </c:cat>
          <c:val>
            <c:numRef>
              <c:f>'Staff emissions (pivot)'!$B$6:$B$9</c:f>
              <c:numCache>
                <c:formatCode>General</c:formatCode>
                <c:ptCount val="3"/>
                <c:pt idx="0">
                  <c:v>1.9316666666666666</c:v>
                </c:pt>
                <c:pt idx="1">
                  <c:v>1.8204999999999998</c:v>
                </c:pt>
                <c:pt idx="2">
                  <c:v>0.23851851851851855</c:v>
                </c:pt>
              </c:numCache>
            </c:numRef>
          </c:val>
          <c:extLst>
            <c:ext xmlns:c16="http://schemas.microsoft.com/office/drawing/2014/chart" uri="{C3380CC4-5D6E-409C-BE32-E72D297353CC}">
              <c16:uniqueId val="{00000000-74FF-4E5D-86C1-1AABA22DF6C0}"/>
            </c:ext>
          </c:extLst>
        </c:ser>
        <c:ser>
          <c:idx val="1"/>
          <c:order val="1"/>
          <c:tx>
            <c:strRef>
              <c:f>'Staff emissions (pivot)'!$C$4:$C$5</c:f>
              <c:strCache>
                <c:ptCount val="1"/>
                <c:pt idx="0">
                  <c:v>Kiribati</c:v>
                </c:pt>
              </c:strCache>
            </c:strRef>
          </c:tx>
          <c:spPr>
            <a:solidFill>
              <a:schemeClr val="accent3"/>
            </a:solidFill>
            <a:ln>
              <a:noFill/>
            </a:ln>
            <a:effectLst/>
          </c:spPr>
          <c:invertIfNegative val="0"/>
          <c:cat>
            <c:strRef>
              <c:f>'Staff emissions (pivot)'!$A$6:$A$9</c:f>
              <c:strCache>
                <c:ptCount val="3"/>
                <c:pt idx="0">
                  <c:v>2015</c:v>
                </c:pt>
                <c:pt idx="1">
                  <c:v>2016</c:v>
                </c:pt>
                <c:pt idx="2">
                  <c:v>2017</c:v>
                </c:pt>
              </c:strCache>
            </c:strRef>
          </c:cat>
          <c:val>
            <c:numRef>
              <c:f>'Staff emissions (pivot)'!$C$6:$C$9</c:f>
              <c:numCache>
                <c:formatCode>General</c:formatCode>
                <c:ptCount val="3"/>
                <c:pt idx="1">
                  <c:v>1.5833333333333333</c:v>
                </c:pt>
                <c:pt idx="2">
                  <c:v>1.5833333333333333</c:v>
                </c:pt>
              </c:numCache>
            </c:numRef>
          </c:val>
          <c:extLst>
            <c:ext xmlns:c16="http://schemas.microsoft.com/office/drawing/2014/chart" uri="{C3380CC4-5D6E-409C-BE32-E72D297353CC}">
              <c16:uniqueId val="{00000000-F16D-4220-A91A-696EC592C13F}"/>
            </c:ext>
          </c:extLst>
        </c:ser>
        <c:ser>
          <c:idx val="2"/>
          <c:order val="2"/>
          <c:tx>
            <c:strRef>
              <c:f>'Staff emissions (pivot)'!$D$4:$D$5</c:f>
              <c:strCache>
                <c:ptCount val="1"/>
                <c:pt idx="0">
                  <c:v>Nouméa</c:v>
                </c:pt>
              </c:strCache>
            </c:strRef>
          </c:tx>
          <c:spPr>
            <a:solidFill>
              <a:schemeClr val="accent5"/>
            </a:solidFill>
            <a:ln>
              <a:noFill/>
            </a:ln>
            <a:effectLst/>
          </c:spPr>
          <c:invertIfNegative val="0"/>
          <c:cat>
            <c:strRef>
              <c:f>'Staff emissions (pivot)'!$A$6:$A$9</c:f>
              <c:strCache>
                <c:ptCount val="3"/>
                <c:pt idx="0">
                  <c:v>2015</c:v>
                </c:pt>
                <c:pt idx="1">
                  <c:v>2016</c:v>
                </c:pt>
                <c:pt idx="2">
                  <c:v>2017</c:v>
                </c:pt>
              </c:strCache>
            </c:strRef>
          </c:cat>
          <c:val>
            <c:numRef>
              <c:f>'Staff emissions (pivot)'!$D$6:$D$9</c:f>
              <c:numCache>
                <c:formatCode>General</c:formatCode>
                <c:ptCount val="3"/>
                <c:pt idx="0">
                  <c:v>3.6274999999999999</c:v>
                </c:pt>
                <c:pt idx="1">
                  <c:v>4.0520765027322403</c:v>
                </c:pt>
                <c:pt idx="2">
                  <c:v>3.493193717277487</c:v>
                </c:pt>
              </c:numCache>
            </c:numRef>
          </c:val>
          <c:extLst>
            <c:ext xmlns:c16="http://schemas.microsoft.com/office/drawing/2014/chart" uri="{C3380CC4-5D6E-409C-BE32-E72D297353CC}">
              <c16:uniqueId val="{00000001-F16D-4220-A91A-696EC592C13F}"/>
            </c:ext>
          </c:extLst>
        </c:ser>
        <c:ser>
          <c:idx val="3"/>
          <c:order val="3"/>
          <c:tx>
            <c:strRef>
              <c:f>'Staff emissions (pivot)'!$E$4:$E$5</c:f>
              <c:strCache>
                <c:ptCount val="1"/>
                <c:pt idx="0">
                  <c:v>Pohnpei</c:v>
                </c:pt>
              </c:strCache>
            </c:strRef>
          </c:tx>
          <c:spPr>
            <a:solidFill>
              <a:schemeClr val="accent1">
                <a:lumMod val="60000"/>
              </a:schemeClr>
            </a:solidFill>
            <a:ln>
              <a:noFill/>
            </a:ln>
            <a:effectLst/>
          </c:spPr>
          <c:invertIfNegative val="0"/>
          <c:cat>
            <c:strRef>
              <c:f>'Staff emissions (pivot)'!$A$6:$A$9</c:f>
              <c:strCache>
                <c:ptCount val="3"/>
                <c:pt idx="0">
                  <c:v>2015</c:v>
                </c:pt>
                <c:pt idx="1">
                  <c:v>2016</c:v>
                </c:pt>
                <c:pt idx="2">
                  <c:v>2017</c:v>
                </c:pt>
              </c:strCache>
            </c:strRef>
          </c:cat>
          <c:val>
            <c:numRef>
              <c:f>'Staff emissions (pivot)'!$E$6:$E$9</c:f>
              <c:numCache>
                <c:formatCode>General</c:formatCode>
                <c:ptCount val="3"/>
                <c:pt idx="0">
                  <c:v>3.0466666666666669</c:v>
                </c:pt>
                <c:pt idx="1">
                  <c:v>3.99</c:v>
                </c:pt>
                <c:pt idx="2">
                  <c:v>1.3090909090909091</c:v>
                </c:pt>
              </c:numCache>
            </c:numRef>
          </c:val>
          <c:extLst>
            <c:ext xmlns:c16="http://schemas.microsoft.com/office/drawing/2014/chart" uri="{C3380CC4-5D6E-409C-BE32-E72D297353CC}">
              <c16:uniqueId val="{00000002-F16D-4220-A91A-696EC592C13F}"/>
            </c:ext>
          </c:extLst>
        </c:ser>
        <c:ser>
          <c:idx val="4"/>
          <c:order val="4"/>
          <c:tx>
            <c:strRef>
              <c:f>'Staff emissions (pivot)'!$F$4:$F$5</c:f>
              <c:strCache>
                <c:ptCount val="1"/>
                <c:pt idx="0">
                  <c:v>Suva</c:v>
                </c:pt>
              </c:strCache>
            </c:strRef>
          </c:tx>
          <c:spPr>
            <a:solidFill>
              <a:schemeClr val="accent3">
                <a:lumMod val="60000"/>
              </a:schemeClr>
            </a:solidFill>
            <a:ln>
              <a:noFill/>
            </a:ln>
            <a:effectLst/>
          </c:spPr>
          <c:invertIfNegative val="0"/>
          <c:cat>
            <c:strRef>
              <c:f>'Staff emissions (pivot)'!$A$6:$A$9</c:f>
              <c:strCache>
                <c:ptCount val="3"/>
                <c:pt idx="0">
                  <c:v>2015</c:v>
                </c:pt>
                <c:pt idx="1">
                  <c:v>2016</c:v>
                </c:pt>
                <c:pt idx="2">
                  <c:v>2017</c:v>
                </c:pt>
              </c:strCache>
            </c:strRef>
          </c:cat>
          <c:val>
            <c:numRef>
              <c:f>'Staff emissions (pivot)'!$F$6:$F$9</c:f>
              <c:numCache>
                <c:formatCode>General</c:formatCode>
                <c:ptCount val="3"/>
                <c:pt idx="0">
                  <c:v>1.640561224489796</c:v>
                </c:pt>
                <c:pt idx="1">
                  <c:v>2.2488571428571431</c:v>
                </c:pt>
                <c:pt idx="2">
                  <c:v>1.8698113207547171</c:v>
                </c:pt>
              </c:numCache>
            </c:numRef>
          </c:val>
          <c:extLst>
            <c:ext xmlns:c16="http://schemas.microsoft.com/office/drawing/2014/chart" uri="{C3380CC4-5D6E-409C-BE32-E72D297353CC}">
              <c16:uniqueId val="{00000003-F16D-4220-A91A-696EC592C13F}"/>
            </c:ext>
          </c:extLst>
        </c:ser>
        <c:dLbls>
          <c:showLegendKey val="0"/>
          <c:showVal val="0"/>
          <c:showCatName val="0"/>
          <c:showSerName val="0"/>
          <c:showPercent val="0"/>
          <c:showBubbleSize val="0"/>
        </c:dLbls>
        <c:gapWidth val="219"/>
        <c:overlap val="-27"/>
        <c:axId val="408578576"/>
        <c:axId val="408576608"/>
      </c:barChart>
      <c:catAx>
        <c:axId val="40857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576608"/>
        <c:crosses val="autoZero"/>
        <c:auto val="1"/>
        <c:lblAlgn val="ctr"/>
        <c:lblOffset val="100"/>
        <c:noMultiLvlLbl val="0"/>
      </c:catAx>
      <c:valAx>
        <c:axId val="4085766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200" b="1">
                    <a:solidFill>
                      <a:schemeClr val="tx1"/>
                    </a:solidFill>
                    <a:latin typeface="Book Antiqua" panose="02040602050305030304" pitchFamily="18" charset="0"/>
                    <a:cs typeface="Calibri Light" panose="020F0302020204030204" pitchFamily="34" charset="0"/>
                  </a:rPr>
                  <a:t>Emissions (tonnes CO</a:t>
                </a:r>
                <a:r>
                  <a:rPr lang="en-AU" sz="1200" b="1" baseline="-25000">
                    <a:solidFill>
                      <a:schemeClr val="tx1"/>
                    </a:solidFill>
                    <a:latin typeface="Book Antiqua" panose="02040602050305030304" pitchFamily="18" charset="0"/>
                    <a:cs typeface="Calibri Light" panose="020F0302020204030204" pitchFamily="34" charset="0"/>
                  </a:rPr>
                  <a:t>2</a:t>
                </a:r>
                <a:r>
                  <a:rPr lang="en-AU" sz="1200" b="1">
                    <a:solidFill>
                      <a:schemeClr val="tx1"/>
                    </a:solidFill>
                    <a:latin typeface="Book Antiqua" panose="02040602050305030304" pitchFamily="18" charset="0"/>
                    <a:cs typeface="Calibri Light" panose="020F0302020204030204" pitchFamily="34" charset="0"/>
                  </a:rPr>
                  <a:t>e)</a:t>
                </a:r>
              </a:p>
            </c:rich>
          </c:tx>
          <c:layout>
            <c:manualLayout>
              <c:xMode val="edge"/>
              <c:yMode val="edge"/>
              <c:x val="1.3311143435955495E-2"/>
              <c:y val="0.292897105814785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5785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gradFill>
      <a:gsLst>
        <a:gs pos="0">
          <a:schemeClr val="bg1"/>
        </a:gs>
        <a:gs pos="72000">
          <a:srgbClr val="F2DEA4"/>
        </a:gs>
        <a:gs pos="90000">
          <a:srgbClr val="EFD691"/>
        </a:gs>
        <a:gs pos="100000">
          <a:srgbClr val="EED48A"/>
        </a:gs>
      </a:gsLst>
      <a:lin ang="5400000" scaled="1"/>
    </a:gra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[GHG running summary 2022.xlsx]Country contribution (pivot)!PivotTable9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solidFill>
                  <a:sysClr val="windowText" lastClr="000000"/>
                </a:solidFill>
              </a:rPr>
              <a:t>Location Contribution (%) to SPC's Emissions</a:t>
            </a:r>
          </a:p>
        </c:rich>
      </c:tx>
      <c:layout>
        <c:manualLayout>
          <c:xMode val="edge"/>
          <c:yMode val="edge"/>
          <c:x val="0.11413252869358727"/>
          <c:y val="2.76799656102778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dLbl>
          <c:idx val="0"/>
          <c:layout>
            <c:manualLayout>
              <c:x val="8.982174103237095E-3"/>
              <c:y val="1.6769101778944299E-2"/>
            </c:manualLayout>
          </c:layout>
          <c:dLblPos val="bestFit"/>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w="19050">
            <a:solidFill>
              <a:schemeClr val="lt1"/>
            </a:solidFill>
          </a:ln>
          <a:effectLst/>
        </c:spPr>
        <c:marker>
          <c:spPr>
            <a:solidFill>
              <a:schemeClr val="accent1"/>
            </a:solidFill>
            <a:ln w="9525">
              <a:solidFill>
                <a:schemeClr val="accent1"/>
              </a:solidFill>
            </a:ln>
            <a:effectLst/>
          </c:spPr>
        </c:marker>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25"/>
        <c:dLbl>
          <c:idx val="0"/>
          <c:layout>
            <c:manualLayout>
              <c:x val="-5.2810586176727913E-4"/>
              <c:y val="-1.778506853310003E-2"/>
            </c:manualLayout>
          </c:layout>
          <c:dLblPos val="bestFit"/>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w="19050">
            <a:solidFill>
              <a:schemeClr val="lt1"/>
            </a:solidFill>
          </a:ln>
          <a:effectLst/>
        </c:spPr>
        <c:dLbl>
          <c:idx val="0"/>
          <c:layout>
            <c:manualLayout>
              <c:x val="9.8088868322072892E-2"/>
              <c:y val="-1.5269212076377837E-2"/>
            </c:manualLayout>
          </c:layout>
          <c:dLblPos val="bestFit"/>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w="19050">
            <a:solidFill>
              <a:schemeClr val="lt1"/>
            </a:solidFill>
          </a:ln>
          <a:effectLst/>
        </c:spPr>
        <c:dLbl>
          <c:idx val="0"/>
          <c:layout>
            <c:manualLayout>
              <c:x val="2.6528296027916957E-2"/>
              <c:y val="-1.2760853041903761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5.9940627414848464E-2"/>
                  <c:h val="4.7795813694260954E-2"/>
                </c:manualLayout>
              </c15:layout>
            </c:ext>
          </c:extLst>
        </c:dLbl>
      </c:pivotFmt>
      <c:pivotFmt>
        <c:idx val="28"/>
        <c:spPr>
          <a:solidFill>
            <a:schemeClr val="accent1"/>
          </a:solidFill>
          <a:ln w="19050">
            <a:solidFill>
              <a:schemeClr val="lt1"/>
            </a:solidFill>
          </a:ln>
          <a:effectLst/>
        </c:spPr>
        <c:dLbl>
          <c:idx val="0"/>
          <c:layout>
            <c:manualLayout>
              <c:x val="-4.0723145858076223E-2"/>
              <c:y val="5.764283639074165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5.880247163111324E-2"/>
                  <c:h val="4.6409095917618076E-2"/>
                </c:manualLayout>
              </c15:layout>
            </c:ext>
          </c:extLst>
        </c:dLbl>
      </c:pivotFmt>
      <c:pivotFmt>
        <c:idx val="29"/>
        <c:spPr>
          <a:solidFill>
            <a:schemeClr val="accent1"/>
          </a:solidFill>
          <a:ln w="19050">
            <a:solidFill>
              <a:schemeClr val="lt1"/>
            </a:solidFill>
          </a:ln>
          <a:effectLst/>
        </c:spPr>
        <c:dLbl>
          <c:idx val="0"/>
          <c:layout>
            <c:manualLayout>
              <c:x val="-0.10720067357281331"/>
              <c:y val="4.5723280993462357E-3"/>
            </c:manualLayout>
          </c:layout>
          <c:dLblPos val="bestFit"/>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dLbl>
          <c:idx val="0"/>
          <c:layout>
            <c:manualLayout>
              <c:x val="-3.9498226191671482E-2"/>
              <c:y val="5.9519426031016232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6.1252310963922731E-2"/>
                  <c:h val="5.0162275198167239E-2"/>
                </c:manualLayout>
              </c15:layout>
            </c:ext>
          </c:extLst>
        </c:dLbl>
      </c:pivotFmt>
      <c:pivotFmt>
        <c:idx val="32"/>
        <c:spPr>
          <a:solidFill>
            <a:schemeClr val="accent1"/>
          </a:solidFill>
          <a:ln w="19050">
            <a:solidFill>
              <a:schemeClr val="lt1"/>
            </a:solidFill>
          </a:ln>
          <a:effectLst/>
        </c:spPr>
        <c:marker>
          <c:symbol val="none"/>
        </c:marker>
        <c:dLbl>
          <c:idx val="0"/>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w="19050">
            <a:solidFill>
              <a:schemeClr val="lt1"/>
            </a:solidFill>
          </a:ln>
          <a:effectLst/>
        </c:spPr>
        <c:dLbl>
          <c:idx val="0"/>
          <c:layout>
            <c:manualLayout>
              <c:x val="2.6528296027916957E-2"/>
              <c:y val="-1.2760853041903761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5.9940627414848464E-2"/>
                  <c:h val="4.7795813694260954E-2"/>
                </c:manualLayout>
              </c15:layout>
            </c:ext>
          </c:extLst>
        </c:dLbl>
      </c:pivotFmt>
      <c:pivotFmt>
        <c:idx val="34"/>
        <c:spPr>
          <a:solidFill>
            <a:schemeClr val="accent1"/>
          </a:solidFill>
          <a:ln w="19050">
            <a:solidFill>
              <a:schemeClr val="lt1"/>
            </a:solidFill>
          </a:ln>
          <a:effectLst/>
        </c:spPr>
        <c:dLbl>
          <c:idx val="0"/>
          <c:layout>
            <c:manualLayout>
              <c:x val="9.8088868322072892E-2"/>
              <c:y val="-1.5269212076377837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w="19050">
            <a:solidFill>
              <a:schemeClr val="lt1"/>
            </a:solidFill>
          </a:ln>
          <a:effectLst/>
        </c:spPr>
        <c:marker>
          <c:symbol val="none"/>
        </c:marker>
        <c:dLbl>
          <c:idx val="0"/>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dLbl>
          <c:idx val="0"/>
          <c:layout>
            <c:manualLayout>
              <c:x val="2.6528296027916957E-2"/>
              <c:y val="-1.2760853041903761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5.9940627414848464E-2"/>
                  <c:h val="4.7795813694260954E-2"/>
                </c:manualLayout>
              </c15:layout>
            </c:ext>
          </c:extLst>
        </c:dLbl>
      </c:pivotFmt>
      <c:pivotFmt>
        <c:idx val="38"/>
        <c:spPr>
          <a:solidFill>
            <a:schemeClr val="accent1"/>
          </a:solidFill>
          <a:ln w="19050">
            <a:solidFill>
              <a:schemeClr val="lt1"/>
            </a:solidFill>
          </a:ln>
          <a:effectLst/>
        </c:spPr>
        <c:dLbl>
          <c:idx val="0"/>
          <c:layout>
            <c:manualLayout>
              <c:x val="-3.9498226191671482E-2"/>
              <c:y val="5.9519426031016232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6.1252310963922731E-2"/>
                  <c:h val="5.0162275198167239E-2"/>
                </c:manualLayout>
              </c15:layout>
            </c:ext>
          </c:extLst>
        </c:dLbl>
      </c:pivotFmt>
      <c:pivotFmt>
        <c:idx val="39"/>
        <c:spPr>
          <a:solidFill>
            <a:schemeClr val="accent1"/>
          </a:solidFill>
          <a:ln w="19050">
            <a:solidFill>
              <a:schemeClr val="lt1"/>
            </a:solidFill>
          </a:ln>
          <a:effectLst/>
        </c:spPr>
        <c:dLbl>
          <c:idx val="0"/>
          <c:layout>
            <c:manualLayout>
              <c:x val="9.8088868322072892E-2"/>
              <c:y val="-1.5269212076377837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8784049273815379"/>
          <c:y val="0.20198294564371172"/>
          <c:w val="0.50414025677312579"/>
          <c:h val="0.70259863344729545"/>
        </c:manualLayout>
      </c:layout>
      <c:pieChart>
        <c:varyColors val="1"/>
        <c:ser>
          <c:idx val="0"/>
          <c:order val="0"/>
          <c:tx>
            <c:strRef>
              <c:f>'Country contribution (pivot)'!$B$4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E1-495C-829A-F3B2A92054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E1-495C-829A-F3B2A92054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E1-495C-829A-F3B2A92054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E1-495C-829A-F3B2A920549B}"/>
              </c:ext>
            </c:extLst>
          </c:dPt>
          <c:dLbls>
            <c:dLbl>
              <c:idx val="1"/>
              <c:layout>
                <c:manualLayout>
                  <c:x val="2.6528296027916957E-2"/>
                  <c:y val="-1.2760853041903761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5.9940627414848464E-2"/>
                      <c:h val="4.7795813694260954E-2"/>
                    </c:manualLayout>
                  </c15:layout>
                </c:ext>
                <c:ext xmlns:c16="http://schemas.microsoft.com/office/drawing/2014/chart" uri="{C3380CC4-5D6E-409C-BE32-E72D297353CC}">
                  <c16:uniqueId val="{00000003-A1E1-495C-829A-F3B2A920549B}"/>
                </c:ext>
              </c:extLst>
            </c:dLbl>
            <c:dLbl>
              <c:idx val="2"/>
              <c:layout>
                <c:manualLayout>
                  <c:x val="-3.9498226191671482E-2"/>
                  <c:y val="5.9519426031016232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6.1252310963922731E-2"/>
                      <c:h val="5.0162275198167239E-2"/>
                    </c:manualLayout>
                  </c15:layout>
                </c:ext>
                <c:ext xmlns:c16="http://schemas.microsoft.com/office/drawing/2014/chart" uri="{C3380CC4-5D6E-409C-BE32-E72D297353CC}">
                  <c16:uniqueId val="{00000005-A1E1-495C-829A-F3B2A920549B}"/>
                </c:ext>
              </c:extLst>
            </c:dLbl>
            <c:dLbl>
              <c:idx val="3"/>
              <c:layout>
                <c:manualLayout>
                  <c:x val="9.8088868322072892E-2"/>
                  <c:y val="-1.526921207637783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E1-495C-829A-F3B2A920549B}"/>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'Country contribution (pivot)'!$A$5:$A$9</c:f>
              <c:strCache>
                <c:ptCount val="4"/>
                <c:pt idx="0">
                  <c:v>Suva</c:v>
                </c:pt>
                <c:pt idx="1">
                  <c:v>Pohnpei</c:v>
                </c:pt>
                <c:pt idx="2">
                  <c:v>Honiara</c:v>
                </c:pt>
                <c:pt idx="3">
                  <c:v>Nouméa</c:v>
                </c:pt>
              </c:strCache>
            </c:strRef>
          </c:cat>
          <c:val>
            <c:numRef>
              <c:f>'Country contribution (pivot)'!$B$5:$B$9</c:f>
              <c:numCache>
                <c:formatCode>0.00%</c:formatCode>
                <c:ptCount val="4"/>
                <c:pt idx="0">
                  <c:v>0.50447713185100684</c:v>
                </c:pt>
                <c:pt idx="1">
                  <c:v>2.8296414768129795E-2</c:v>
                </c:pt>
                <c:pt idx="2">
                  <c:v>8.1458489375836399E-3</c:v>
                </c:pt>
                <c:pt idx="3">
                  <c:v>0.45908060444327969</c:v>
                </c:pt>
              </c:numCache>
            </c:numRef>
          </c:val>
          <c:extLst>
            <c:ext xmlns:c16="http://schemas.microsoft.com/office/drawing/2014/chart" uri="{C3380CC4-5D6E-409C-BE32-E72D297353CC}">
              <c16:uniqueId val="{00000000-5D51-470D-BB8B-A034D155531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661076546070309"/>
          <c:y val="0.39142715582906173"/>
          <c:w val="0.14582372611026526"/>
          <c:h val="0.3491442365127891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134541</xdr:colOff>
      <xdr:row>5</xdr:row>
      <xdr:rowOff>23811</xdr:rowOff>
    </xdr:from>
    <xdr:to>
      <xdr:col>18</xdr:col>
      <xdr:colOff>35718</xdr:colOff>
      <xdr:row>32</xdr:row>
      <xdr:rowOff>23812</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141684</xdr:colOff>
      <xdr:row>17</xdr:row>
      <xdr:rowOff>105965</xdr:rowOff>
    </xdr:from>
    <xdr:to>
      <xdr:col>1</xdr:col>
      <xdr:colOff>993439</xdr:colOff>
      <xdr:row>31</xdr:row>
      <xdr:rowOff>96441</xdr:rowOff>
    </xdr:to>
    <mc:AlternateContent xmlns:mc="http://schemas.openxmlformats.org/markup-compatibility/2006" xmlns:a14="http://schemas.microsoft.com/office/drawing/2010/main">
      <mc:Choice Requires="a14">
        <xdr:graphicFrame macro="">
          <xdr:nvGraphicFramePr>
            <xdr:cNvPr id="4" name="Location">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141684" y="3344465"/>
              <a:ext cx="1726407" cy="2657476"/>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103584</xdr:colOff>
      <xdr:row>17</xdr:row>
      <xdr:rowOff>23811</xdr:rowOff>
    </xdr:from>
    <xdr:to>
      <xdr:col>6</xdr:col>
      <xdr:colOff>230980</xdr:colOff>
      <xdr:row>31</xdr:row>
      <xdr:rowOff>14287</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615803" y="3262311"/>
              <a:ext cx="1722833" cy="2657476"/>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138112</xdr:colOff>
      <xdr:row>17</xdr:row>
      <xdr:rowOff>90487</xdr:rowOff>
    </xdr:from>
    <xdr:to>
      <xdr:col>1</xdr:col>
      <xdr:colOff>142875</xdr:colOff>
      <xdr:row>34</xdr:row>
      <xdr:rowOff>95250</xdr:rowOff>
    </xdr:to>
    <mc:AlternateContent xmlns:mc="http://schemas.openxmlformats.org/markup-compatibility/2006" xmlns:a14="http://schemas.microsoft.com/office/drawing/2010/main">
      <mc:Choice Requires="a14">
        <xdr:graphicFrame macro="">
          <xdr:nvGraphicFramePr>
            <xdr:cNvPr id="2" name="Year 4">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Year 4"/>
            </a:graphicData>
          </a:graphic>
        </xdr:graphicFrame>
      </mc:Choice>
      <mc:Fallback xmlns="">
        <xdr:sp macro="" textlink="">
          <xdr:nvSpPr>
            <xdr:cNvPr id="0" name=""/>
            <xdr:cNvSpPr>
              <a:spLocks noTextEdit="1"/>
            </xdr:cNvSpPr>
          </xdr:nvSpPr>
          <xdr:spPr>
            <a:xfrm>
              <a:off x="138112" y="3328987"/>
              <a:ext cx="1843088" cy="3243263"/>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600075</xdr:colOff>
      <xdr:row>18</xdr:row>
      <xdr:rowOff>119063</xdr:rowOff>
    </xdr:from>
    <xdr:to>
      <xdr:col>4</xdr:col>
      <xdr:colOff>139700</xdr:colOff>
      <xdr:row>32</xdr:row>
      <xdr:rowOff>109538</xdr:rowOff>
    </xdr:to>
    <mc:AlternateContent xmlns:mc="http://schemas.openxmlformats.org/markup-compatibility/2006" xmlns:a14="http://schemas.microsoft.com/office/drawing/2010/main">
      <mc:Choice Requires="a14">
        <xdr:graphicFrame macro="">
          <xdr:nvGraphicFramePr>
            <xdr:cNvPr id="3" name="Location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Location 2"/>
            </a:graphicData>
          </a:graphic>
        </xdr:graphicFrame>
      </mc:Choice>
      <mc:Fallback xmlns="">
        <xdr:sp macro="" textlink="">
          <xdr:nvSpPr>
            <xdr:cNvPr id="0" name=""/>
            <xdr:cNvSpPr>
              <a:spLocks noTextEdit="1"/>
            </xdr:cNvSpPr>
          </xdr:nvSpPr>
          <xdr:spPr>
            <a:xfrm>
              <a:off x="2438400" y="3548063"/>
              <a:ext cx="1692275" cy="265747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7</xdr:col>
      <xdr:colOff>571498</xdr:colOff>
      <xdr:row>8</xdr:row>
      <xdr:rowOff>171450</xdr:rowOff>
    </xdr:from>
    <xdr:to>
      <xdr:col>15</xdr:col>
      <xdr:colOff>114300</xdr:colOff>
      <xdr:row>26</xdr:row>
      <xdr:rowOff>107155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761997</xdr:colOff>
      <xdr:row>12</xdr:row>
      <xdr:rowOff>88755</xdr:rowOff>
    </xdr:from>
    <xdr:to>
      <xdr:col>7</xdr:col>
      <xdr:colOff>1582</xdr:colOff>
      <xdr:row>26</xdr:row>
      <xdr:rowOff>79230</xdr:rowOff>
    </xdr:to>
    <mc:AlternateContent xmlns:mc="http://schemas.openxmlformats.org/markup-compatibility/2006" xmlns:a14="http://schemas.microsoft.com/office/drawing/2010/main">
      <mc:Choice Requires="a14">
        <xdr:graphicFrame macro="">
          <xdr:nvGraphicFramePr>
            <xdr:cNvPr id="3" name="Location 1">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Location 1"/>
            </a:graphicData>
          </a:graphic>
        </xdr:graphicFrame>
      </mc:Choice>
      <mc:Fallback xmlns="">
        <xdr:sp macro="" textlink="">
          <xdr:nvSpPr>
            <xdr:cNvPr id="0" name=""/>
            <xdr:cNvSpPr>
              <a:spLocks noTextEdit="1"/>
            </xdr:cNvSpPr>
          </xdr:nvSpPr>
          <xdr:spPr>
            <a:xfrm>
              <a:off x="4339826" y="2231880"/>
              <a:ext cx="1831181" cy="2490788"/>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29765</xdr:colOff>
      <xdr:row>12</xdr:row>
      <xdr:rowOff>125015</xdr:rowOff>
    </xdr:from>
    <xdr:to>
      <xdr:col>4</xdr:col>
      <xdr:colOff>184764</xdr:colOff>
      <xdr:row>26</xdr:row>
      <xdr:rowOff>115490</xdr:rowOff>
    </xdr:to>
    <mc:AlternateContent xmlns:mc="http://schemas.openxmlformats.org/markup-compatibility/2006" xmlns:a14="http://schemas.microsoft.com/office/drawing/2010/main">
      <mc:Choice Requires="a14">
        <xdr:graphicFrame macro="">
          <xdr:nvGraphicFramePr>
            <xdr:cNvPr id="4" name="Inventory Item">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Inventory Item"/>
            </a:graphicData>
          </a:graphic>
        </xdr:graphicFrame>
      </mc:Choice>
      <mc:Fallback xmlns="">
        <xdr:sp macro="" textlink="">
          <xdr:nvSpPr>
            <xdr:cNvPr id="0" name=""/>
            <xdr:cNvSpPr>
              <a:spLocks noTextEdit="1"/>
            </xdr:cNvSpPr>
          </xdr:nvSpPr>
          <xdr:spPr>
            <a:xfrm>
              <a:off x="2244328" y="2268140"/>
              <a:ext cx="1833779" cy="2490788"/>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128586</xdr:colOff>
      <xdr:row>12</xdr:row>
      <xdr:rowOff>102394</xdr:rowOff>
    </xdr:from>
    <xdr:to>
      <xdr:col>1</xdr:col>
      <xdr:colOff>881062</xdr:colOff>
      <xdr:row>27</xdr:row>
      <xdr:rowOff>11906</xdr:rowOff>
    </xdr:to>
    <mc:AlternateContent xmlns:mc="http://schemas.openxmlformats.org/markup-compatibility/2006" xmlns:a14="http://schemas.microsoft.com/office/drawing/2010/main">
      <mc:Choice Requires="a14">
        <xdr:graphicFrame macro="">
          <xdr:nvGraphicFramePr>
            <xdr:cNvPr id="5" name="Year 3">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Year 3"/>
            </a:graphicData>
          </a:graphic>
        </xdr:graphicFrame>
      </mc:Choice>
      <mc:Fallback xmlns="">
        <xdr:sp macro="" textlink="">
          <xdr:nvSpPr>
            <xdr:cNvPr id="0" name=""/>
            <xdr:cNvSpPr>
              <a:spLocks noTextEdit="1"/>
            </xdr:cNvSpPr>
          </xdr:nvSpPr>
          <xdr:spPr>
            <a:xfrm>
              <a:off x="128586" y="2388394"/>
              <a:ext cx="1883570" cy="2767012"/>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7</xdr:col>
      <xdr:colOff>303609</xdr:colOff>
      <xdr:row>6</xdr:row>
      <xdr:rowOff>36313</xdr:rowOff>
    </xdr:from>
    <xdr:to>
      <xdr:col>14</xdr:col>
      <xdr:colOff>267890</xdr:colOff>
      <xdr:row>29</xdr:row>
      <xdr:rowOff>136921</xdr:rowOff>
    </xdr:to>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390524</xdr:colOff>
      <xdr:row>11</xdr:row>
      <xdr:rowOff>119063</xdr:rowOff>
    </xdr:from>
    <xdr:to>
      <xdr:col>1</xdr:col>
      <xdr:colOff>392905</xdr:colOff>
      <xdr:row>25</xdr:row>
      <xdr:rowOff>109538</xdr:rowOff>
    </xdr:to>
    <mc:AlternateContent xmlns:mc="http://schemas.openxmlformats.org/markup-compatibility/2006" xmlns:a14="http://schemas.microsoft.com/office/drawing/2010/main">
      <mc:Choice Requires="a14">
        <xdr:graphicFrame macro="">
          <xdr:nvGraphicFramePr>
            <xdr:cNvPr id="2" name="Year 2">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390524" y="2109788"/>
              <a:ext cx="1828800"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204786</xdr:colOff>
      <xdr:row>12</xdr:row>
      <xdr:rowOff>26191</xdr:rowOff>
    </xdr:from>
    <xdr:to>
      <xdr:col>10</xdr:col>
      <xdr:colOff>633413</xdr:colOff>
      <xdr:row>34</xdr:row>
      <xdr:rowOff>128587</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390525</xdr:colOff>
      <xdr:row>26</xdr:row>
      <xdr:rowOff>19050</xdr:rowOff>
    </xdr:from>
    <xdr:to>
      <xdr:col>1</xdr:col>
      <xdr:colOff>392906</xdr:colOff>
      <xdr:row>40</xdr:row>
      <xdr:rowOff>9525</xdr:rowOff>
    </xdr:to>
    <mc:AlternateContent xmlns:mc="http://schemas.openxmlformats.org/markup-compatibility/2006" xmlns:a14="http://schemas.microsoft.com/office/drawing/2010/main">
      <mc:Choice Requires="a14">
        <xdr:graphicFrame macro="">
          <xdr:nvGraphicFramePr>
            <xdr:cNvPr id="4" name="SPC location">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microsoft.com/office/drawing/2010/slicer">
              <sle:slicer xmlns:sle="http://schemas.microsoft.com/office/drawing/2010/slicer" name="SPC location"/>
            </a:graphicData>
          </a:graphic>
        </xdr:graphicFrame>
      </mc:Choice>
      <mc:Fallback xmlns="">
        <xdr:sp macro="" textlink="">
          <xdr:nvSpPr>
            <xdr:cNvPr id="0" name=""/>
            <xdr:cNvSpPr>
              <a:spLocks noTextEdit="1"/>
            </xdr:cNvSpPr>
          </xdr:nvSpPr>
          <xdr:spPr>
            <a:xfrm>
              <a:off x="390525" y="4724400"/>
              <a:ext cx="1828800"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10</xdr:row>
      <xdr:rowOff>47625</xdr:rowOff>
    </xdr:from>
    <xdr:to>
      <xdr:col>1</xdr:col>
      <xdr:colOff>865187</xdr:colOff>
      <xdr:row>24</xdr:row>
      <xdr:rowOff>38100</xdr:rowOff>
    </xdr:to>
    <mc:AlternateContent xmlns:mc="http://schemas.openxmlformats.org/markup-compatibility/2006" xmlns:a14="http://schemas.microsoft.com/office/drawing/2010/main">
      <mc:Choice Requires="a14">
        <xdr:graphicFrame macro="">
          <xdr:nvGraphicFramePr>
            <xdr:cNvPr id="2" name="Inventory Item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microsoft.com/office/drawing/2010/slicer">
              <sle:slicer xmlns:sle="http://schemas.microsoft.com/office/drawing/2010/slicer" name="Inventory Item 1"/>
            </a:graphicData>
          </a:graphic>
        </xdr:graphicFrame>
      </mc:Choice>
      <mc:Fallback xmlns="">
        <xdr:sp macro="" textlink="">
          <xdr:nvSpPr>
            <xdr:cNvPr id="0" name=""/>
            <xdr:cNvSpPr>
              <a:spLocks noTextEdit="1"/>
            </xdr:cNvSpPr>
          </xdr:nvSpPr>
          <xdr:spPr>
            <a:xfrm>
              <a:off x="104775" y="1857375"/>
              <a:ext cx="1828800"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180974</xdr:colOff>
      <xdr:row>10</xdr:row>
      <xdr:rowOff>47625</xdr:rowOff>
    </xdr:from>
    <xdr:to>
      <xdr:col>5</xdr:col>
      <xdr:colOff>66674</xdr:colOff>
      <xdr:row>24</xdr:row>
      <xdr:rowOff>38100</xdr:rowOff>
    </xdr:to>
    <mc:AlternateContent xmlns:mc="http://schemas.openxmlformats.org/markup-compatibility/2006" xmlns:a14="http://schemas.microsoft.com/office/drawing/2010/main">
      <mc:Choice Requires="a14">
        <xdr:graphicFrame macro="">
          <xdr:nvGraphicFramePr>
            <xdr:cNvPr id="3" name="Year 1">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985962" y="1857375"/>
              <a:ext cx="1828800"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111916</xdr:colOff>
      <xdr:row>3</xdr:row>
      <xdr:rowOff>133348</xdr:rowOff>
    </xdr:from>
    <xdr:to>
      <xdr:col>14</xdr:col>
      <xdr:colOff>266700</xdr:colOff>
      <xdr:row>24</xdr:row>
      <xdr:rowOff>161924</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1138884</xdr:colOff>
      <xdr:row>9</xdr:row>
      <xdr:rowOff>109633</xdr:rowOff>
    </xdr:from>
    <xdr:to>
      <xdr:col>8</xdr:col>
      <xdr:colOff>463282</xdr:colOff>
      <xdr:row>11</xdr:row>
      <xdr:rowOff>92749</xdr:rowOff>
    </xdr:to>
    <xdr:sp macro="" textlink="">
      <xdr:nvSpPr>
        <xdr:cNvPr id="2" name="ZoneTexte 1">
          <a:extLst>
            <a:ext uri="{FF2B5EF4-FFF2-40B4-BE49-F238E27FC236}">
              <a16:creationId xmlns:a16="http://schemas.microsoft.com/office/drawing/2014/main" id="{FFEE4CBD-467D-4812-978E-C8715D9606B1}"/>
            </a:ext>
          </a:extLst>
        </xdr:cNvPr>
        <xdr:cNvSpPr txBox="1"/>
      </xdr:nvSpPr>
      <xdr:spPr>
        <a:xfrm rot="9864894" flipV="1">
          <a:off x="2887002" y="1824133"/>
          <a:ext cx="10451839" cy="386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500">
              <a:solidFill>
                <a:srgbClr val="FF0000"/>
              </a:solidFill>
            </a:rPr>
            <a:t>table non actualisée en 2020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alib\OneDrive%20-%20SPC\Documents\documents%20de%20travail\GHG%20inventory\bilans%20excel%20synth&#233;tiques%20et%20par%20pays\bilan%202019\Fiji%20running%20invento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galib\OneDrive%20-%20SPC\Documents\documents%20de%20travail\GHG%20inventory\bilans%20excel%20synth&#233;tiques%20et%20par%20pays\bilan%202019\FSM%20running%20invento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galib\OneDrive%20-%20SPC\Documents\documents%20de%20travail\GHG%20inventory\bilans%20excel%20synth&#233;tiques%20et%20par%20pays\bilan%202019\SI%20running%20invento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galib\OneDrive%20-%20SPC\Documents\documents%20de%20travail\GHG%20inventory\bilans%20excel%20synth&#233;tiques%20et%20par%20pays\bilan%202019\Noumea%20running%20inventor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ccloud-my.sharepoint.com/personal/magalib_spc_int/Documents/Documents/documents%20de%20travail/GHG%20inventory/GES%20qui%20contacter%20pour%20quo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umption &amp; Emissions"/>
      <sheetName val="Emissions (Pivot)"/>
      <sheetName val="Inventory Contribution (pivot)"/>
      <sheetName val="Feuil1"/>
    </sheetNames>
    <sheetDataSet>
      <sheetData sheetId="0">
        <row r="12">
          <cell r="A12" t="str">
            <v>Diesel</v>
          </cell>
          <cell r="B12" t="str">
            <v>Fuel (L)</v>
          </cell>
          <cell r="C12">
            <v>2013</v>
          </cell>
          <cell r="D12">
            <v>13418</v>
          </cell>
          <cell r="E12">
            <v>35.826059999999998</v>
          </cell>
        </row>
        <row r="13">
          <cell r="A13" t="str">
            <v>ULP</v>
          </cell>
          <cell r="B13" t="str">
            <v>Fuel (L)</v>
          </cell>
          <cell r="C13">
            <v>2013</v>
          </cell>
          <cell r="D13">
            <v>3258</v>
          </cell>
          <cell r="E13">
            <v>7.4282399999999997</v>
          </cell>
        </row>
        <row r="14">
          <cell r="B14" t="str">
            <v>Paper (kg)</v>
          </cell>
          <cell r="C14">
            <v>2013</v>
          </cell>
          <cell r="D14">
            <v>2799</v>
          </cell>
          <cell r="E14">
            <v>17.458762500000002</v>
          </cell>
        </row>
        <row r="15">
          <cell r="B15" t="str">
            <v>Electricity (kWh)</v>
          </cell>
          <cell r="C15">
            <v>2013</v>
          </cell>
          <cell r="D15">
            <v>1258374</v>
          </cell>
          <cell r="E15">
            <v>629.18700000000001</v>
          </cell>
        </row>
        <row r="16">
          <cell r="A16" t="str">
            <v>Diesel</v>
          </cell>
          <cell r="B16" t="str">
            <v>Fuel (L)</v>
          </cell>
          <cell r="C16">
            <v>2014</v>
          </cell>
          <cell r="D16">
            <v>11002.6</v>
          </cell>
          <cell r="E16">
            <v>29.376942</v>
          </cell>
        </row>
        <row r="17">
          <cell r="A17" t="str">
            <v>ULP</v>
          </cell>
          <cell r="B17" t="str">
            <v>Fuel (L)</v>
          </cell>
          <cell r="C17">
            <v>2014</v>
          </cell>
          <cell r="D17">
            <v>5168</v>
          </cell>
          <cell r="E17">
            <v>11.78304</v>
          </cell>
        </row>
        <row r="18">
          <cell r="B18" t="str">
            <v>Paper (kg)</v>
          </cell>
          <cell r="C18">
            <v>2014</v>
          </cell>
          <cell r="D18">
            <v>4141</v>
          </cell>
          <cell r="E18">
            <v>15.12574788</v>
          </cell>
        </row>
        <row r="19">
          <cell r="B19" t="str">
            <v>Electricity (kWh)</v>
          </cell>
          <cell r="C19">
            <v>2014</v>
          </cell>
          <cell r="D19">
            <v>1165034</v>
          </cell>
          <cell r="E19">
            <v>582.51700000000005</v>
          </cell>
        </row>
        <row r="20">
          <cell r="A20" t="str">
            <v>Diesel</v>
          </cell>
          <cell r="B20" t="str">
            <v>Fuel (L)</v>
          </cell>
          <cell r="C20">
            <v>2015</v>
          </cell>
          <cell r="D20">
            <v>6063.77</v>
          </cell>
          <cell r="E20">
            <v>16.1902659</v>
          </cell>
        </row>
        <row r="21">
          <cell r="A21" t="str">
            <v>ULP</v>
          </cell>
          <cell r="B21" t="str">
            <v>Fuel (L)</v>
          </cell>
          <cell r="C21">
            <v>2015</v>
          </cell>
          <cell r="D21">
            <v>2599.14</v>
          </cell>
          <cell r="E21">
            <v>5.9260391999999991</v>
          </cell>
        </row>
        <row r="22">
          <cell r="B22" t="str">
            <v>Paper (kg)</v>
          </cell>
          <cell r="C22">
            <v>2015</v>
          </cell>
          <cell r="D22">
            <v>4616</v>
          </cell>
          <cell r="E22">
            <v>16.860770880000004</v>
          </cell>
        </row>
        <row r="23">
          <cell r="B23" t="str">
            <v>Electricity (kWh)</v>
          </cell>
          <cell r="C23">
            <v>2015</v>
          </cell>
          <cell r="D23">
            <v>1208239</v>
          </cell>
          <cell r="E23">
            <v>604.11950000000002</v>
          </cell>
        </row>
        <row r="24">
          <cell r="A24" t="str">
            <v>Diesel</v>
          </cell>
          <cell r="B24" t="str">
            <v>Fuel (L)</v>
          </cell>
          <cell r="C24">
            <v>2016</v>
          </cell>
          <cell r="D24">
            <v>11955.590000000002</v>
          </cell>
          <cell r="E24">
            <v>31.921425300000003</v>
          </cell>
        </row>
        <row r="25">
          <cell r="A25" t="str">
            <v>ULP</v>
          </cell>
          <cell r="B25" t="str">
            <v>Fuel (L)</v>
          </cell>
          <cell r="C25">
            <v>2016</v>
          </cell>
          <cell r="D25">
            <v>3296.4099999999994</v>
          </cell>
          <cell r="E25">
            <v>7.5158147999999985</v>
          </cell>
        </row>
        <row r="26">
          <cell r="B26" t="str">
            <v>Paper (kg)</v>
          </cell>
          <cell r="C26">
            <v>2016</v>
          </cell>
          <cell r="D26">
            <v>2000</v>
          </cell>
          <cell r="E26">
            <v>7.3053599999999994</v>
          </cell>
        </row>
        <row r="27">
          <cell r="B27" t="str">
            <v>Electricity (kWh)</v>
          </cell>
          <cell r="C27">
            <v>2016</v>
          </cell>
          <cell r="D27">
            <v>1480679.3900000001</v>
          </cell>
          <cell r="E27">
            <v>740.33969500000012</v>
          </cell>
        </row>
        <row r="28">
          <cell r="A28" t="str">
            <v>Diesel</v>
          </cell>
          <cell r="B28" t="str">
            <v>Fuel (L)</v>
          </cell>
          <cell r="C28">
            <v>2017</v>
          </cell>
          <cell r="D28">
            <v>8686</v>
          </cell>
          <cell r="E28">
            <v>23.19162</v>
          </cell>
        </row>
        <row r="29">
          <cell r="A29" t="str">
            <v>ULP</v>
          </cell>
          <cell r="B29" t="str">
            <v>Fuel (L)</v>
          </cell>
          <cell r="C29">
            <v>2017</v>
          </cell>
          <cell r="D29">
            <v>3035</v>
          </cell>
          <cell r="E29">
            <v>6.9197999999999995</v>
          </cell>
        </row>
        <row r="30">
          <cell r="B30" t="str">
            <v>Paper (kg)</v>
          </cell>
          <cell r="C30">
            <v>2017</v>
          </cell>
          <cell r="D30">
            <v>2000</v>
          </cell>
          <cell r="E30">
            <v>7.3053599999999994</v>
          </cell>
        </row>
        <row r="31">
          <cell r="B31" t="str">
            <v>Electricity (kWh)</v>
          </cell>
          <cell r="C31">
            <v>2017</v>
          </cell>
          <cell r="D31">
            <v>1114406</v>
          </cell>
          <cell r="E31">
            <v>557.20299999999997</v>
          </cell>
        </row>
        <row r="32">
          <cell r="A32" t="str">
            <v>Diesel</v>
          </cell>
          <cell r="B32" t="str">
            <v>Fuel (L)</v>
          </cell>
          <cell r="C32">
            <v>2018</v>
          </cell>
          <cell r="D32">
            <v>5677.41</v>
          </cell>
          <cell r="E32">
            <v>15.1586847</v>
          </cell>
        </row>
        <row r="33">
          <cell r="A33" t="str">
            <v>ULP</v>
          </cell>
          <cell r="B33" t="str">
            <v>Fuel (L)</v>
          </cell>
          <cell r="C33">
            <v>2018</v>
          </cell>
          <cell r="D33">
            <v>2773.6</v>
          </cell>
          <cell r="E33">
            <v>6.3238079999999988</v>
          </cell>
        </row>
        <row r="34">
          <cell r="B34" t="str">
            <v>Paper (kg)</v>
          </cell>
          <cell r="C34">
            <v>2018</v>
          </cell>
          <cell r="D34">
            <v>2000</v>
          </cell>
          <cell r="E34">
            <v>7.3053599999999994</v>
          </cell>
        </row>
        <row r="35">
          <cell r="B35" t="str">
            <v>Electricity (kWh)</v>
          </cell>
          <cell r="C35">
            <v>2018</v>
          </cell>
          <cell r="D35">
            <v>967180</v>
          </cell>
          <cell r="E35">
            <v>483.59</v>
          </cell>
        </row>
        <row r="36">
          <cell r="B36" t="str">
            <v>Fuel (L)</v>
          </cell>
          <cell r="C36">
            <v>2019</v>
          </cell>
          <cell r="D36">
            <v>5719.56</v>
          </cell>
          <cell r="E36">
            <v>15.2712252</v>
          </cell>
        </row>
        <row r="37">
          <cell r="B37" t="str">
            <v>Fuel (L)</v>
          </cell>
          <cell r="C37">
            <v>2019</v>
          </cell>
          <cell r="D37">
            <v>2713.37</v>
          </cell>
          <cell r="E37">
            <v>6.1864835999999999</v>
          </cell>
        </row>
        <row r="38">
          <cell r="B38" t="str">
            <v>Paper (kg)</v>
          </cell>
          <cell r="C38">
            <v>2019</v>
          </cell>
          <cell r="D38">
            <v>269.45999999999998</v>
          </cell>
          <cell r="E38">
            <v>0.67364999999999997</v>
          </cell>
        </row>
        <row r="39">
          <cell r="B39" t="str">
            <v>Electricity (kWh)</v>
          </cell>
          <cell r="C39">
            <v>2019</v>
          </cell>
          <cell r="D39">
            <v>688509</v>
          </cell>
          <cell r="E39">
            <v>344.25450000000001</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umption &amp; Emissions"/>
      <sheetName val="Emissions (pivot)"/>
      <sheetName val="Inventory contribution (pivot)"/>
      <sheetName val="Sheet1"/>
    </sheetNames>
    <sheetDataSet>
      <sheetData sheetId="0">
        <row r="12">
          <cell r="A12"/>
          <cell r="B12" t="str">
            <v>Electricity (kWh)</v>
          </cell>
          <cell r="C12">
            <v>2013</v>
          </cell>
          <cell r="D12">
            <v>49976</v>
          </cell>
          <cell r="E12">
            <v>37.032215999999998</v>
          </cell>
        </row>
        <row r="13">
          <cell r="A13" t="str">
            <v>Diesel</v>
          </cell>
          <cell r="B13" t="str">
            <v>Fuel (L)</v>
          </cell>
          <cell r="C13">
            <v>2013</v>
          </cell>
          <cell r="D13">
            <v>931.24</v>
          </cell>
          <cell r="E13">
            <v>9.8213226599999999</v>
          </cell>
        </row>
        <row r="14">
          <cell r="A14" t="str">
            <v>Non-recycled</v>
          </cell>
          <cell r="B14" t="str">
            <v>Paper (kg)</v>
          </cell>
          <cell r="C14">
            <v>2013</v>
          </cell>
          <cell r="D14">
            <v>89.820000000000007</v>
          </cell>
          <cell r="E14">
            <v>0.22455</v>
          </cell>
        </row>
        <row r="15">
          <cell r="A15"/>
          <cell r="B15" t="str">
            <v>Electricity (kWh)</v>
          </cell>
          <cell r="C15">
            <v>2014</v>
          </cell>
          <cell r="D15">
            <v>50577.7</v>
          </cell>
          <cell r="E15">
            <v>37.478075699999991</v>
          </cell>
        </row>
        <row r="16">
          <cell r="A16" t="str">
            <v>Diesel</v>
          </cell>
          <cell r="B16" t="str">
            <v>Fuel (L)</v>
          </cell>
          <cell r="C16">
            <v>2014</v>
          </cell>
          <cell r="D16">
            <v>1680.82</v>
          </cell>
          <cell r="E16">
            <v>17.72676813</v>
          </cell>
        </row>
        <row r="17">
          <cell r="A17" t="str">
            <v>Non-recycled</v>
          </cell>
          <cell r="B17" t="str">
            <v>Paper (kg)</v>
          </cell>
          <cell r="C17">
            <v>2014</v>
          </cell>
          <cell r="D17">
            <v>82.335000000000008</v>
          </cell>
          <cell r="E17">
            <v>0.20583750000000003</v>
          </cell>
        </row>
        <row r="18">
          <cell r="A18"/>
          <cell r="B18" t="str">
            <v>Electricity (kWh)</v>
          </cell>
          <cell r="C18">
            <v>2015</v>
          </cell>
          <cell r="D18">
            <v>46900</v>
          </cell>
          <cell r="E18">
            <v>34.752900000000004</v>
          </cell>
        </row>
        <row r="19">
          <cell r="A19" t="str">
            <v>Diesel</v>
          </cell>
          <cell r="B19" t="str">
            <v>Fuel (L)</v>
          </cell>
          <cell r="C19">
            <v>2015</v>
          </cell>
          <cell r="D19">
            <v>1902</v>
          </cell>
          <cell r="E19">
            <v>20.059443000000002</v>
          </cell>
        </row>
        <row r="20">
          <cell r="A20" t="str">
            <v>Recycled</v>
          </cell>
          <cell r="B20" t="str">
            <v>Paper (kg)</v>
          </cell>
          <cell r="C20">
            <v>2015</v>
          </cell>
          <cell r="D20">
            <v>74.850000000000009</v>
          </cell>
          <cell r="E20">
            <v>3.2035800000000003E-2</v>
          </cell>
        </row>
        <row r="21">
          <cell r="A21"/>
          <cell r="B21" t="str">
            <v>Electricity (kWh)</v>
          </cell>
          <cell r="C21">
            <v>2016</v>
          </cell>
          <cell r="D21">
            <v>39463</v>
          </cell>
          <cell r="E21">
            <v>29.242082999999997</v>
          </cell>
        </row>
        <row r="22">
          <cell r="A22" t="str">
            <v>Diesel</v>
          </cell>
          <cell r="B22" t="str">
            <v>Fuel (L)</v>
          </cell>
          <cell r="C22">
            <v>2016</v>
          </cell>
          <cell r="D22">
            <v>1385</v>
          </cell>
          <cell r="E22">
            <v>14.6069025</v>
          </cell>
        </row>
        <row r="23">
          <cell r="A23" t="str">
            <v>Recycled</v>
          </cell>
          <cell r="B23" t="str">
            <v>Paper (kg)</v>
          </cell>
          <cell r="C23">
            <v>2016</v>
          </cell>
          <cell r="D23">
            <v>90</v>
          </cell>
          <cell r="E23">
            <v>3.8519999999999999E-2</v>
          </cell>
        </row>
        <row r="24">
          <cell r="A24"/>
          <cell r="B24" t="str">
            <v>Electricity (kWh)</v>
          </cell>
          <cell r="C24">
            <v>2017</v>
          </cell>
          <cell r="D24">
            <v>16057</v>
          </cell>
          <cell r="E24">
            <v>11.898237</v>
          </cell>
        </row>
        <row r="25">
          <cell r="A25" t="str">
            <v>Diesel</v>
          </cell>
          <cell r="B25" t="str">
            <v>Fuel (L)</v>
          </cell>
          <cell r="C25">
            <v>2017</v>
          </cell>
          <cell r="D25">
            <v>239</v>
          </cell>
          <cell r="E25">
            <v>2.5206135000000001</v>
          </cell>
        </row>
        <row r="26">
          <cell r="A26" t="str">
            <v>Recycled</v>
          </cell>
          <cell r="B26" t="str">
            <v>Paper (kg)</v>
          </cell>
          <cell r="C26">
            <v>2017</v>
          </cell>
          <cell r="D26">
            <v>50</v>
          </cell>
          <cell r="E26">
            <v>2.1399999999999999E-2</v>
          </cell>
        </row>
        <row r="27">
          <cell r="A27"/>
          <cell r="B27" t="str">
            <v>Electricity (kWh)</v>
          </cell>
          <cell r="C27">
            <v>2018</v>
          </cell>
          <cell r="D27">
            <v>13031</v>
          </cell>
          <cell r="E27">
            <v>9.6559709999999992</v>
          </cell>
        </row>
        <row r="28">
          <cell r="A28" t="str">
            <v>Diesel</v>
          </cell>
          <cell r="B28" t="str">
            <v>Fuel (L)</v>
          </cell>
          <cell r="C28">
            <v>2018</v>
          </cell>
          <cell r="D28">
            <v>126</v>
          </cell>
          <cell r="E28">
            <v>1.3288590000000002</v>
          </cell>
        </row>
        <row r="29">
          <cell r="A29" t="str">
            <v>Recycled</v>
          </cell>
          <cell r="B29" t="str">
            <v>Paper (kg)</v>
          </cell>
          <cell r="C29">
            <v>2018</v>
          </cell>
          <cell r="D29">
            <v>84.83</v>
          </cell>
          <cell r="E29">
            <v>3.6307239999999998E-2</v>
          </cell>
        </row>
        <row r="30">
          <cell r="B30" t="str">
            <v>Electricity (kWh)</v>
          </cell>
          <cell r="C30">
            <v>2019</v>
          </cell>
          <cell r="D30">
            <v>13190</v>
          </cell>
          <cell r="E30">
            <v>9.7737899999999982</v>
          </cell>
        </row>
        <row r="31">
          <cell r="B31" t="str">
            <v>Fuel (L)</v>
          </cell>
          <cell r="C31">
            <v>2019</v>
          </cell>
          <cell r="D31">
            <v>531.89</v>
          </cell>
          <cell r="E31">
            <v>5.6095778849999993</v>
          </cell>
        </row>
        <row r="32">
          <cell r="B32" t="str">
            <v>Paper (kg)</v>
          </cell>
          <cell r="C32">
            <v>2019</v>
          </cell>
          <cell r="D32">
            <v>144.77000000000001</v>
          </cell>
          <cell r="E32">
            <v>6.1961560000000006E-2</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Emissions (pivot)"/>
      <sheetName val="Inventory contribution (pivot)"/>
    </sheetNames>
    <sheetDataSet>
      <sheetData sheetId="0">
        <row r="12">
          <cell r="B12" t="str">
            <v>Electricity (kWh)</v>
          </cell>
          <cell r="C12">
            <v>2013</v>
          </cell>
          <cell r="D12">
            <v>6000</v>
          </cell>
          <cell r="E12">
            <v>4.7519999999999998</v>
          </cell>
        </row>
        <row r="13">
          <cell r="A13" t="str">
            <v>Diesel</v>
          </cell>
          <cell r="B13" t="str">
            <v>Fuel (L)</v>
          </cell>
          <cell r="C13">
            <v>2013</v>
          </cell>
          <cell r="D13">
            <v>1591</v>
          </cell>
          <cell r="E13">
            <v>4.2479700000000005</v>
          </cell>
        </row>
        <row r="14">
          <cell r="A14" t="str">
            <v>Non-recycled</v>
          </cell>
          <cell r="B14" t="str">
            <v>Paper (kg)</v>
          </cell>
          <cell r="C14">
            <v>2013</v>
          </cell>
          <cell r="D14">
            <v>74.820000000000007</v>
          </cell>
          <cell r="E14">
            <v>0.18705000000000002</v>
          </cell>
        </row>
        <row r="15">
          <cell r="B15" t="str">
            <v>Electricity (kWh)</v>
          </cell>
          <cell r="C15">
            <v>2014</v>
          </cell>
          <cell r="D15">
            <v>11505</v>
          </cell>
          <cell r="E15">
            <v>9.1119600000000016</v>
          </cell>
        </row>
        <row r="16">
          <cell r="A16" t="str">
            <v>Diesel</v>
          </cell>
          <cell r="B16" t="str">
            <v>Fuel (L)</v>
          </cell>
          <cell r="C16">
            <v>2014</v>
          </cell>
          <cell r="D16">
            <v>860</v>
          </cell>
          <cell r="E16">
            <v>2.2961999999999998</v>
          </cell>
        </row>
        <row r="17">
          <cell r="A17" t="str">
            <v>Non-recycled</v>
          </cell>
          <cell r="B17" t="str">
            <v>Paper (kg)</v>
          </cell>
          <cell r="C17">
            <v>2014</v>
          </cell>
          <cell r="D17">
            <v>222.05500000000001</v>
          </cell>
          <cell r="E17">
            <v>0.55513750000000006</v>
          </cell>
        </row>
        <row r="18">
          <cell r="B18" t="str">
            <v>Electricity (kWh)</v>
          </cell>
          <cell r="C18">
            <v>2015</v>
          </cell>
          <cell r="D18">
            <v>12202</v>
          </cell>
          <cell r="E18">
            <v>9.663984000000001</v>
          </cell>
        </row>
        <row r="19">
          <cell r="A19" t="str">
            <v>Diesel</v>
          </cell>
          <cell r="B19" t="str">
            <v>Fuel (L)</v>
          </cell>
          <cell r="C19">
            <v>2015</v>
          </cell>
          <cell r="D19">
            <v>520</v>
          </cell>
          <cell r="E19">
            <v>1.3883999999999999</v>
          </cell>
        </row>
        <row r="20">
          <cell r="A20" t="str">
            <v>Non-recycled</v>
          </cell>
          <cell r="B20" t="str">
            <v>Paper (kg)</v>
          </cell>
          <cell r="C20">
            <v>2015</v>
          </cell>
          <cell r="D20">
            <v>214.57000000000002</v>
          </cell>
          <cell r="E20">
            <v>0.53642500000000004</v>
          </cell>
        </row>
        <row r="21">
          <cell r="B21" t="str">
            <v>Electricity (kWh)</v>
          </cell>
          <cell r="C21">
            <v>2016</v>
          </cell>
          <cell r="D21">
            <v>14474</v>
          </cell>
          <cell r="E21">
            <v>11.463408000000001</v>
          </cell>
        </row>
        <row r="22">
          <cell r="A22" t="str">
            <v>Diesel</v>
          </cell>
          <cell r="B22" t="str">
            <v>Fuel (L)</v>
          </cell>
          <cell r="C22">
            <v>2016</v>
          </cell>
          <cell r="D22">
            <v>9087</v>
          </cell>
          <cell r="E22">
            <v>24.26229</v>
          </cell>
        </row>
        <row r="23">
          <cell r="A23" t="str">
            <v>Non-recycled</v>
          </cell>
          <cell r="B23" t="str">
            <v>Paper (kg)</v>
          </cell>
          <cell r="C23">
            <v>2016</v>
          </cell>
          <cell r="D23">
            <v>275</v>
          </cell>
          <cell r="E23">
            <v>0.6875</v>
          </cell>
        </row>
        <row r="24">
          <cell r="B24" t="str">
            <v>Electricity (kWh)</v>
          </cell>
          <cell r="C24">
            <v>2017</v>
          </cell>
          <cell r="D24">
            <v>6116</v>
          </cell>
          <cell r="E24">
            <v>4.8438720000000002</v>
          </cell>
        </row>
        <row r="25">
          <cell r="A25" t="str">
            <v>Diesel</v>
          </cell>
          <cell r="B25" t="str">
            <v>Fuel (L)</v>
          </cell>
          <cell r="C25">
            <v>2017</v>
          </cell>
          <cell r="D25">
            <v>487</v>
          </cell>
          <cell r="E25">
            <v>1.3002899999999999</v>
          </cell>
        </row>
        <row r="26">
          <cell r="A26" t="str">
            <v>ULP</v>
          </cell>
          <cell r="B26" t="str">
            <v>Fuel (L)</v>
          </cell>
          <cell r="C26">
            <v>2017</v>
          </cell>
          <cell r="D26">
            <v>321</v>
          </cell>
          <cell r="E26">
            <v>0.73187999999999986</v>
          </cell>
        </row>
        <row r="27">
          <cell r="A27" t="str">
            <v>Non-recycled</v>
          </cell>
          <cell r="B27" t="str">
            <v>Paper (kg)</v>
          </cell>
          <cell r="C27">
            <v>2017</v>
          </cell>
          <cell r="D27">
            <v>120</v>
          </cell>
          <cell r="E27">
            <v>0.3</v>
          </cell>
        </row>
        <row r="28">
          <cell r="B28" t="str">
            <v>Electricity (kWh)</v>
          </cell>
          <cell r="C28">
            <v>2018</v>
          </cell>
          <cell r="D28">
            <v>0</v>
          </cell>
          <cell r="E28">
            <v>0</v>
          </cell>
        </row>
        <row r="29">
          <cell r="A29" t="str">
            <v>Diesel</v>
          </cell>
          <cell r="B29" t="str">
            <v>Fuel (L)</v>
          </cell>
          <cell r="C29">
            <v>2018</v>
          </cell>
          <cell r="D29">
            <v>449.7</v>
          </cell>
          <cell r="E29">
            <v>1.2006989999999997</v>
          </cell>
        </row>
        <row r="30">
          <cell r="A30" t="str">
            <v>Non-recycled</v>
          </cell>
          <cell r="B30" t="str">
            <v>Paper (kg)</v>
          </cell>
          <cell r="C30">
            <v>2018</v>
          </cell>
          <cell r="D30">
            <v>115</v>
          </cell>
          <cell r="E30">
            <v>0.28749999999999998</v>
          </cell>
        </row>
        <row r="31">
          <cell r="B31" t="str">
            <v>Electricity (kWh)</v>
          </cell>
          <cell r="C31">
            <v>2019</v>
          </cell>
          <cell r="E31">
            <v>0</v>
          </cell>
        </row>
        <row r="32">
          <cell r="B32" t="str">
            <v>Fuel (L)</v>
          </cell>
          <cell r="C32">
            <v>2019</v>
          </cell>
          <cell r="E32">
            <v>0</v>
          </cell>
        </row>
        <row r="33">
          <cell r="B33" t="str">
            <v>Paper (kg)</v>
          </cell>
          <cell r="C33">
            <v>2019</v>
          </cell>
          <cell r="E33">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umption &amp; Emissions"/>
      <sheetName val="Emissions (pivot)"/>
      <sheetName val="summary"/>
      <sheetName val="Sheet1"/>
      <sheetName val="Paper"/>
    </sheetNames>
    <sheetDataSet>
      <sheetData sheetId="0">
        <row r="14">
          <cell r="A14"/>
          <cell r="B14" t="str">
            <v>Electricity (kWh)</v>
          </cell>
          <cell r="C14">
            <v>2015</v>
          </cell>
          <cell r="D14">
            <v>784433</v>
          </cell>
          <cell r="E14">
            <v>718.54062799999997</v>
          </cell>
        </row>
        <row r="15">
          <cell r="A15" t="str">
            <v>Diesel</v>
          </cell>
          <cell r="B15" t="str">
            <v>Fuel (L)</v>
          </cell>
          <cell r="C15">
            <v>2015</v>
          </cell>
          <cell r="D15">
            <v>7502</v>
          </cell>
          <cell r="E15">
            <v>20.030339999999999</v>
          </cell>
        </row>
        <row r="16">
          <cell r="A16" t="str">
            <v>ULP</v>
          </cell>
          <cell r="B16" t="str">
            <v>Fuel (L)</v>
          </cell>
          <cell r="C16">
            <v>2015</v>
          </cell>
          <cell r="D16">
            <v>4703</v>
          </cell>
          <cell r="E16">
            <v>10.722839999999998</v>
          </cell>
        </row>
        <row r="17">
          <cell r="A17" t="str">
            <v>Non-recycled</v>
          </cell>
          <cell r="B17" t="str">
            <v>Paper (kg)</v>
          </cell>
          <cell r="C17">
            <v>2015</v>
          </cell>
          <cell r="D17">
            <v>696.10500000000002</v>
          </cell>
          <cell r="E17">
            <v>1.7402625</v>
          </cell>
        </row>
        <row r="18">
          <cell r="A18" t="str">
            <v>Recycled</v>
          </cell>
          <cell r="B18" t="str">
            <v>Paper (kg)</v>
          </cell>
          <cell r="C18">
            <v>2015</v>
          </cell>
          <cell r="D18">
            <v>3642.7000000000003</v>
          </cell>
          <cell r="E18">
            <v>1.5590756000000001</v>
          </cell>
        </row>
        <row r="19">
          <cell r="A19"/>
          <cell r="B19" t="str">
            <v>Electricity (kWh)</v>
          </cell>
          <cell r="C19">
            <v>2016</v>
          </cell>
          <cell r="D19">
            <v>777041</v>
          </cell>
          <cell r="E19">
            <v>711.76955599999997</v>
          </cell>
        </row>
        <row r="20">
          <cell r="A20" t="str">
            <v>Diesel</v>
          </cell>
          <cell r="B20" t="str">
            <v>Fuel (L)</v>
          </cell>
          <cell r="C20">
            <v>2016</v>
          </cell>
          <cell r="D20">
            <v>6516</v>
          </cell>
          <cell r="E20">
            <v>17.39772</v>
          </cell>
        </row>
        <row r="21">
          <cell r="A21" t="str">
            <v>ULP</v>
          </cell>
          <cell r="B21" t="str">
            <v>Fuel (L)</v>
          </cell>
          <cell r="C21">
            <v>2016</v>
          </cell>
          <cell r="D21">
            <v>3699</v>
          </cell>
          <cell r="E21">
            <v>8.4337199999999992</v>
          </cell>
        </row>
        <row r="22">
          <cell r="A22" t="str">
            <v>Non-recycled</v>
          </cell>
          <cell r="B22" t="str">
            <v>Paper (kg)</v>
          </cell>
          <cell r="C22">
            <v>2016</v>
          </cell>
          <cell r="D22">
            <v>1400</v>
          </cell>
          <cell r="E22">
            <v>3.5</v>
          </cell>
        </row>
        <row r="23">
          <cell r="A23" t="str">
            <v>Recycled</v>
          </cell>
          <cell r="B23" t="str">
            <v>Paper (kg)</v>
          </cell>
          <cell r="C23">
            <v>2016</v>
          </cell>
          <cell r="D23">
            <v>1000</v>
          </cell>
          <cell r="E23">
            <v>0.42799999999999999</v>
          </cell>
        </row>
        <row r="24">
          <cell r="A24"/>
          <cell r="B24" t="str">
            <v>Electricity (kWh)</v>
          </cell>
          <cell r="C24">
            <v>2017</v>
          </cell>
          <cell r="D24">
            <v>705040</v>
          </cell>
          <cell r="E24">
            <v>645.81664000000001</v>
          </cell>
        </row>
        <row r="25">
          <cell r="A25" t="str">
            <v>Diesel</v>
          </cell>
          <cell r="B25" t="str">
            <v>Fuel (L)</v>
          </cell>
          <cell r="C25">
            <v>2017</v>
          </cell>
          <cell r="D25">
            <v>4039</v>
          </cell>
          <cell r="E25">
            <v>10.784129999999999</v>
          </cell>
        </row>
        <row r="26">
          <cell r="A26" t="str">
            <v>ULP</v>
          </cell>
          <cell r="B26" t="str">
            <v>Fuel (L)</v>
          </cell>
          <cell r="C26">
            <v>2017</v>
          </cell>
          <cell r="D26">
            <v>3833</v>
          </cell>
          <cell r="E26">
            <v>8.7392400000000006</v>
          </cell>
        </row>
        <row r="27">
          <cell r="A27" t="str">
            <v>Non-recycled</v>
          </cell>
          <cell r="B27" t="str">
            <v>Paper (kg)</v>
          </cell>
          <cell r="C27">
            <v>2017</v>
          </cell>
          <cell r="D27">
            <v>988</v>
          </cell>
          <cell r="E27">
            <v>2.4700000000000002</v>
          </cell>
        </row>
        <row r="28">
          <cell r="A28" t="str">
            <v>Recycled</v>
          </cell>
          <cell r="B28" t="str">
            <v>Paper (kg)</v>
          </cell>
          <cell r="C28">
            <v>2017</v>
          </cell>
          <cell r="D28">
            <v>721</v>
          </cell>
          <cell r="E28">
            <v>0.30858800000000003</v>
          </cell>
        </row>
        <row r="29">
          <cell r="A29"/>
          <cell r="B29" t="str">
            <v>Electricity (kWh)</v>
          </cell>
          <cell r="C29">
            <v>2018</v>
          </cell>
          <cell r="D29">
            <v>694431</v>
          </cell>
          <cell r="E29">
            <v>636.09879599999999</v>
          </cell>
        </row>
        <row r="30">
          <cell r="A30" t="str">
            <v>Diesel</v>
          </cell>
          <cell r="B30" t="str">
            <v>Fuel (L)</v>
          </cell>
          <cell r="C30">
            <v>2018</v>
          </cell>
          <cell r="D30">
            <v>3493.49</v>
          </cell>
          <cell r="E30">
            <v>9.3276182999999975</v>
          </cell>
        </row>
        <row r="31">
          <cell r="A31" t="str">
            <v>ULP</v>
          </cell>
          <cell r="B31" t="str">
            <v>Fuel (L)</v>
          </cell>
          <cell r="C31">
            <v>2018</v>
          </cell>
          <cell r="D31">
            <v>4683.3500000000004</v>
          </cell>
          <cell r="E31">
            <v>10.678038000000001</v>
          </cell>
        </row>
        <row r="32">
          <cell r="A32" t="str">
            <v>Non-recycled</v>
          </cell>
          <cell r="B32" t="str">
            <v>Paper (kg)</v>
          </cell>
          <cell r="C32">
            <v>2018</v>
          </cell>
          <cell r="D32">
            <v>616.26</v>
          </cell>
          <cell r="E32">
            <v>1.5406500000000001</v>
          </cell>
        </row>
        <row r="33">
          <cell r="A33" t="str">
            <v>Recycled</v>
          </cell>
          <cell r="B33" t="str">
            <v>Paper (kg)</v>
          </cell>
          <cell r="C33">
            <v>2018</v>
          </cell>
          <cell r="D33">
            <v>79.84</v>
          </cell>
          <cell r="E33">
            <v>3.4171520000000004E-2</v>
          </cell>
        </row>
        <row r="34">
          <cell r="B34" t="str">
            <v>Electricity (kWh)</v>
          </cell>
          <cell r="C34">
            <v>2019</v>
          </cell>
          <cell r="D34">
            <v>705533</v>
          </cell>
          <cell r="E34">
            <v>646.26822800000002</v>
          </cell>
        </row>
        <row r="35">
          <cell r="B35" t="str">
            <v>Fuel (L)</v>
          </cell>
          <cell r="C35">
            <v>2019</v>
          </cell>
          <cell r="D35">
            <v>5001.29</v>
          </cell>
          <cell r="E35">
            <v>13.3534443</v>
          </cell>
        </row>
        <row r="36">
          <cell r="B36" t="str">
            <v>Fuel (L)</v>
          </cell>
          <cell r="C36">
            <v>2019</v>
          </cell>
          <cell r="D36">
            <v>4766.2</v>
          </cell>
          <cell r="E36">
            <v>10.866935999999997</v>
          </cell>
        </row>
        <row r="37">
          <cell r="B37" t="str">
            <v>Paper (kg)</v>
          </cell>
          <cell r="C37">
            <v>2019</v>
          </cell>
          <cell r="D37">
            <v>588.82000000000005</v>
          </cell>
          <cell r="E37">
            <v>1.4720500000000001</v>
          </cell>
        </row>
        <row r="38">
          <cell r="B38" t="str">
            <v>Paper (kg)</v>
          </cell>
          <cell r="C38">
            <v>2019</v>
          </cell>
          <cell r="D38">
            <v>271.95499999999998</v>
          </cell>
          <cell r="E38">
            <v>0.11639674</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écap réponses 2020"/>
      <sheetName val="broullion - papier noumea"/>
      <sheetName val="brouillon - papier hors noumea"/>
      <sheetName val="brouillon - fuel"/>
    </sheetNames>
    <sheetDataSet>
      <sheetData sheetId="0">
        <row r="27">
          <cell r="B27">
            <v>743447</v>
          </cell>
        </row>
        <row r="28">
          <cell r="B28"/>
        </row>
      </sheetData>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élanie Farman" refreshedDate="44699.647198379629" createdVersion="6" refreshedVersion="7" minRefreshableVersion="3" recordCount="14" xr:uid="{00000000-000A-0000-FFFF-FFFF00000000}">
  <cacheSource type="worksheet">
    <worksheetSource ref="A3:E17" sheet="Emissions per staff"/>
  </cacheSource>
  <cacheFields count="5">
    <cacheField name="SPC location" numFmtId="0">
      <sharedItems count="5">
        <s v="Nouméa"/>
        <s v="Suva"/>
        <s v="Honiara"/>
        <s v="Pohnpei"/>
        <s v="Kiribati"/>
      </sharedItems>
    </cacheField>
    <cacheField name="Year" numFmtId="0">
      <sharedItems containsSemiMixedTypes="0" containsString="0" containsNumber="1" containsInteger="1" minValue="2015" maxValue="2017" count="3">
        <n v="2015"/>
        <n v="2016"/>
        <n v="2017"/>
      </sharedItems>
    </cacheField>
    <cacheField name="Staff number" numFmtId="0">
      <sharedItems containsSemiMixedTypes="0" containsString="0" containsNumber="1" containsInteger="1" minValue="6" maxValue="392"/>
    </cacheField>
    <cacheField name="Emissions (tonnes CO2e)" numFmtId="0">
      <sharedItems containsSemiMixedTypes="0" containsString="0" containsNumber="1" minValue="6.44" maxValue="787.1"/>
    </cacheField>
    <cacheField name="Emissions/staff" numFmtId="0">
      <sharedItems containsSemiMixedTypes="0" containsString="0" containsNumber="1" minValue="0.23851851851851855" maxValue="4.0520765027322403"/>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élanie Farman" refreshedDate="44699.648332407407" createdVersion="6" refreshedVersion="7" minRefreshableVersion="3" recordCount="127" xr:uid="{00000000-000A-0000-FFFF-FFFF03000000}">
  <cacheSource type="worksheet">
    <worksheetSource ref="B7:G150" sheet="Emissions per Inventory "/>
  </cacheSource>
  <cacheFields count="6">
    <cacheField name="Category" numFmtId="0">
      <sharedItems containsBlank="1" containsMixedTypes="1" containsNumber="1" containsInteger="1" minValue="0" maxValue="0"/>
    </cacheField>
    <cacheField name="Location" numFmtId="0">
      <sharedItems count="8">
        <s v="Suva"/>
        <s v="Pohnpei"/>
        <s v="Honiara"/>
        <s v="Nouméa"/>
        <s v="SI" u="1"/>
        <s v="FSM" u="1"/>
        <s v="Noumea" u="1"/>
        <s v="Fiji" u="1"/>
      </sharedItems>
    </cacheField>
    <cacheField name="Inventory Item" numFmtId="0">
      <sharedItems count="3">
        <s v="Fuel (L)"/>
        <s v="Paper (kg)"/>
        <s v="Electricity (kWh)"/>
      </sharedItems>
    </cacheField>
    <cacheField name="Year" numFmtId="0">
      <sharedItems containsSemiMixedTypes="0" containsString="0" containsNumber="1" containsInteger="1" minValue="2013" maxValue="2021" count="9">
        <n v="2013"/>
        <n v="2014"/>
        <n v="2015"/>
        <n v="2016"/>
        <n v="2017"/>
        <n v="2018"/>
        <n v="2019"/>
        <n v="2020"/>
        <n v="2021"/>
      </sharedItems>
    </cacheField>
    <cacheField name="Consumption" numFmtId="0">
      <sharedItems containsSemiMixedTypes="0" containsString="0" containsNumber="1" minValue="0" maxValue="1480679.3900000001"/>
    </cacheField>
    <cacheField name="Emissions (tonne)" numFmtId="0">
      <sharedItems containsSemiMixedTypes="0" containsString="0" containsNumber="1" minValue="0" maxValue="740.33969500000012"/>
    </cacheField>
  </cacheFields>
  <extLst>
    <ext xmlns:x14="http://schemas.microsoft.com/office/spreadsheetml/2009/9/main" uri="{725AE2AE-9491-48be-B2B4-4EB974FC3084}">
      <x14:pivotCacheDefinition pivotCacheId="6"/>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élanie Farman" refreshedDate="45093.69367847222" createdVersion="6" refreshedVersion="8" minRefreshableVersion="3" recordCount="60" xr:uid="{00000000-000A-0000-FFFF-FFFF04000000}">
  <cacheSource type="worksheet">
    <worksheetSource name="Table1[[Location]:[Emissions]]"/>
  </cacheSource>
  <cacheFields count="3">
    <cacheField name="Location" numFmtId="0">
      <sharedItems count="5">
        <s v="Honiara"/>
        <s v="Kiribati"/>
        <s v="Nouméa"/>
        <s v="Pohnpei"/>
        <s v="Suva"/>
      </sharedItems>
    </cacheField>
    <cacheField name="Year" numFmtId="0">
      <sharedItems containsSemiMixedTypes="0" containsString="0" containsNumber="1" containsInteger="1" minValue="2011" maxValue="2022" count="12">
        <n v="2011"/>
        <n v="2012"/>
        <n v="2013"/>
        <n v="2014"/>
        <n v="2015"/>
        <n v="2016"/>
        <n v="2017"/>
        <n v="2018"/>
        <n v="2019"/>
        <n v="2020"/>
        <n v="2021"/>
        <n v="2022"/>
      </sharedItems>
    </cacheField>
    <cacheField name="Emissions" numFmtId="0">
      <sharedItems containsString="0" containsBlank="1" containsNumber="1" minValue="0" maxValue="895"/>
    </cacheField>
  </cacheFields>
  <extLst>
    <ext xmlns:x14="http://schemas.microsoft.com/office/spreadsheetml/2009/9/main" uri="{725AE2AE-9491-48be-B2B4-4EB974FC3084}">
      <x14:pivotCacheDefinition pivotCacheId="9"/>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élanie Farman" refreshedDate="45093.69373298611" createdVersion="6" refreshedVersion="8" minRefreshableVersion="3" recordCount="60" xr:uid="{00000000-000A-0000-FFFF-FFFF01000000}">
  <cacheSource type="worksheet">
    <worksheetSource ref="B11:E71" sheet="Emissions_yr_loc"/>
  </cacheSource>
  <cacheFields count="4">
    <cacheField name="Location" numFmtId="0">
      <sharedItems containsBlank="1" count="6">
        <s v="Honiara"/>
        <s v="Kiribati"/>
        <s v="Nouméa"/>
        <s v="Pohnpei"/>
        <s v="Suva"/>
        <m u="1"/>
      </sharedItems>
    </cacheField>
    <cacheField name="Year" numFmtId="0">
      <sharedItems containsSemiMixedTypes="0" containsString="0" containsNumber="1" containsInteger="1" minValue="2011" maxValue="2022" count="12">
        <n v="2011"/>
        <n v="2012"/>
        <n v="2013"/>
        <n v="2014"/>
        <n v="2015"/>
        <n v="2016"/>
        <n v="2017"/>
        <n v="2018"/>
        <n v="2019"/>
        <n v="2020"/>
        <n v="2021"/>
        <n v="2022"/>
      </sharedItems>
    </cacheField>
    <cacheField name="Emissions" numFmtId="0">
      <sharedItems containsString="0" containsBlank="1" containsNumber="1" minValue="0" maxValue="895"/>
    </cacheField>
    <cacheField name="ΔEmissions since 2011" numFmtId="0">
      <sharedItems containsString="0" containsBlank="1" containsNumber="1" minValue="-467.45820370000001" maxValue="24.092999999999996"/>
    </cacheField>
  </cacheFields>
  <extLst>
    <ext xmlns:x14="http://schemas.microsoft.com/office/spreadsheetml/2009/9/main" uri="{725AE2AE-9491-48be-B2B4-4EB974FC3084}">
      <x14:pivotCacheDefinition pivotCacheId="7"/>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élanie Farman" refreshedDate="45100.673828472223" createdVersion="6" refreshedVersion="8" minRefreshableVersion="3" recordCount="143" xr:uid="{00000000-000A-0000-FFFF-FFFF02000000}">
  <cacheSource type="worksheet">
    <worksheetSource ref="C7:G150" sheet="Emissions per Inventory "/>
  </cacheSource>
  <cacheFields count="5">
    <cacheField name="Location" numFmtId="0">
      <sharedItems count="8">
        <s v="Suva"/>
        <s v="Pohnpei"/>
        <s v="Honiara"/>
        <s v="Nouméa"/>
        <s v="FSM" u="1"/>
        <s v="Noumea" u="1"/>
        <s v="SI" u="1"/>
        <s v="Fiji" u="1"/>
      </sharedItems>
    </cacheField>
    <cacheField name="Inventory Item" numFmtId="0">
      <sharedItems count="3">
        <s v="Fuel (L)"/>
        <s v="Paper (kg)"/>
        <s v="Electricity (kWh)"/>
      </sharedItems>
    </cacheField>
    <cacheField name="Year" numFmtId="0">
      <sharedItems containsSemiMixedTypes="0" containsString="0" containsNumber="1" containsInteger="1" minValue="2013" maxValue="2022" count="10">
        <n v="2013"/>
        <n v="2014"/>
        <n v="2015"/>
        <n v="2016"/>
        <n v="2017"/>
        <n v="2018"/>
        <n v="2019"/>
        <n v="2020"/>
        <n v="2021"/>
        <n v="2022"/>
      </sharedItems>
    </cacheField>
    <cacheField name="Consumption" numFmtId="0">
      <sharedItems containsSemiMixedTypes="0" containsString="0" containsNumber="1" minValue="0" maxValue="1480679.3900000001"/>
    </cacheField>
    <cacheField name="Emissions (tonne)" numFmtId="0">
      <sharedItems containsSemiMixedTypes="0" containsString="0" containsNumber="1" minValue="0" maxValue="740.33969500000012"/>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x v="0"/>
    <x v="0"/>
    <n v="208"/>
    <n v="754.52"/>
    <n v="3.6274999999999999"/>
  </r>
  <r>
    <x v="1"/>
    <x v="0"/>
    <n v="392"/>
    <n v="643.1"/>
    <n v="1.640561224489796"/>
  </r>
  <r>
    <x v="2"/>
    <x v="0"/>
    <n v="6"/>
    <n v="11.59"/>
    <n v="1.9316666666666666"/>
  </r>
  <r>
    <x v="3"/>
    <x v="0"/>
    <n v="18"/>
    <n v="54.84"/>
    <n v="3.0466666666666669"/>
  </r>
  <r>
    <x v="0"/>
    <x v="1"/>
    <n v="183"/>
    <n v="741.53"/>
    <n v="4.0520765027322403"/>
  </r>
  <r>
    <x v="1"/>
    <x v="1"/>
    <n v="350"/>
    <n v="787.1"/>
    <n v="2.2488571428571431"/>
  </r>
  <r>
    <x v="2"/>
    <x v="1"/>
    <n v="20"/>
    <n v="36.409999999999997"/>
    <n v="1.8204999999999998"/>
  </r>
  <r>
    <x v="3"/>
    <x v="1"/>
    <n v="11"/>
    <n v="43.89"/>
    <n v="3.99"/>
  </r>
  <r>
    <x v="4"/>
    <x v="1"/>
    <n v="12"/>
    <n v="19"/>
    <n v="1.5833333333333333"/>
  </r>
  <r>
    <x v="0"/>
    <x v="2"/>
    <n v="191"/>
    <n v="667.2"/>
    <n v="3.493193717277487"/>
  </r>
  <r>
    <x v="1"/>
    <x v="2"/>
    <n v="318"/>
    <n v="594.6"/>
    <n v="1.8698113207547171"/>
  </r>
  <r>
    <x v="2"/>
    <x v="2"/>
    <n v="27"/>
    <n v="6.44"/>
    <n v="0.23851851851851855"/>
  </r>
  <r>
    <x v="3"/>
    <x v="2"/>
    <n v="11"/>
    <n v="14.4"/>
    <n v="1.3090909090909091"/>
  </r>
  <r>
    <x v="4"/>
    <x v="2"/>
    <n v="12"/>
    <n v="19"/>
    <n v="1.583333333333333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
  <r>
    <s v="Diesel"/>
    <x v="0"/>
    <x v="0"/>
    <x v="0"/>
    <n v="13418"/>
    <n v="35.826059999999998"/>
  </r>
  <r>
    <s v="ULP"/>
    <x v="0"/>
    <x v="0"/>
    <x v="0"/>
    <n v="3258"/>
    <n v="7.4282399999999997"/>
  </r>
  <r>
    <n v="0"/>
    <x v="0"/>
    <x v="1"/>
    <x v="0"/>
    <n v="2799"/>
    <n v="17.458762500000002"/>
  </r>
  <r>
    <n v="0"/>
    <x v="0"/>
    <x v="2"/>
    <x v="0"/>
    <n v="1258374"/>
    <n v="629.18700000000001"/>
  </r>
  <r>
    <n v="0"/>
    <x v="1"/>
    <x v="2"/>
    <x v="0"/>
    <n v="49976"/>
    <n v="37.032215999999998"/>
  </r>
  <r>
    <s v="Diesel"/>
    <x v="1"/>
    <x v="0"/>
    <x v="0"/>
    <n v="931.24"/>
    <n v="9.8213226599999999"/>
  </r>
  <r>
    <s v="Non-recycled"/>
    <x v="1"/>
    <x v="1"/>
    <x v="0"/>
    <n v="89.820000000000007"/>
    <n v="0.22455"/>
  </r>
  <r>
    <n v="0"/>
    <x v="2"/>
    <x v="2"/>
    <x v="0"/>
    <n v="6000"/>
    <n v="4.7519999999999998"/>
  </r>
  <r>
    <s v="Diesel"/>
    <x v="2"/>
    <x v="0"/>
    <x v="0"/>
    <n v="1591"/>
    <n v="4.2479700000000005"/>
  </r>
  <r>
    <s v="Non-recycled"/>
    <x v="2"/>
    <x v="1"/>
    <x v="0"/>
    <n v="74.820000000000007"/>
    <n v="0.18705000000000002"/>
  </r>
  <r>
    <s v="Diesel"/>
    <x v="0"/>
    <x v="0"/>
    <x v="1"/>
    <n v="11002.6"/>
    <n v="29.376942"/>
  </r>
  <r>
    <s v="ULP"/>
    <x v="0"/>
    <x v="0"/>
    <x v="1"/>
    <n v="5168"/>
    <n v="11.78304"/>
  </r>
  <r>
    <n v="0"/>
    <x v="0"/>
    <x v="1"/>
    <x v="1"/>
    <n v="4141"/>
    <n v="15.12574788"/>
  </r>
  <r>
    <n v="0"/>
    <x v="0"/>
    <x v="2"/>
    <x v="1"/>
    <n v="1165034"/>
    <n v="582.51700000000005"/>
  </r>
  <r>
    <n v="0"/>
    <x v="1"/>
    <x v="2"/>
    <x v="1"/>
    <n v="50577.7"/>
    <n v="37.478075699999991"/>
  </r>
  <r>
    <s v="Diesel"/>
    <x v="1"/>
    <x v="0"/>
    <x v="1"/>
    <n v="1680.82"/>
    <n v="17.72676813"/>
  </r>
  <r>
    <s v="Non-recycled"/>
    <x v="1"/>
    <x v="1"/>
    <x v="1"/>
    <n v="82.335000000000008"/>
    <n v="0.20583750000000003"/>
  </r>
  <r>
    <n v="0"/>
    <x v="2"/>
    <x v="2"/>
    <x v="1"/>
    <n v="11505"/>
    <n v="9.1119600000000016"/>
  </r>
  <r>
    <s v="Diesel"/>
    <x v="2"/>
    <x v="0"/>
    <x v="1"/>
    <n v="860"/>
    <n v="2.2961999999999998"/>
  </r>
  <r>
    <s v="Non-recycled"/>
    <x v="2"/>
    <x v="1"/>
    <x v="1"/>
    <n v="222.05500000000001"/>
    <n v="0.55513750000000006"/>
  </r>
  <r>
    <s v="Diesel"/>
    <x v="0"/>
    <x v="0"/>
    <x v="2"/>
    <n v="6063.77"/>
    <n v="16.1902659"/>
  </r>
  <r>
    <s v="ULP"/>
    <x v="0"/>
    <x v="0"/>
    <x v="2"/>
    <n v="2599.14"/>
    <n v="5.9260391999999991"/>
  </r>
  <r>
    <n v="0"/>
    <x v="0"/>
    <x v="1"/>
    <x v="2"/>
    <n v="4616"/>
    <n v="16.860770880000004"/>
  </r>
  <r>
    <n v="0"/>
    <x v="0"/>
    <x v="2"/>
    <x v="2"/>
    <n v="1208239"/>
    <n v="604.11950000000002"/>
  </r>
  <r>
    <n v="0"/>
    <x v="1"/>
    <x v="2"/>
    <x v="2"/>
    <n v="46900"/>
    <n v="34.752900000000004"/>
  </r>
  <r>
    <s v="Diesel"/>
    <x v="1"/>
    <x v="0"/>
    <x v="2"/>
    <n v="1902"/>
    <n v="20.059443000000002"/>
  </r>
  <r>
    <s v="Recycled"/>
    <x v="1"/>
    <x v="1"/>
    <x v="2"/>
    <n v="74.850000000000009"/>
    <n v="3.2035800000000003E-2"/>
  </r>
  <r>
    <n v="0"/>
    <x v="3"/>
    <x v="2"/>
    <x v="2"/>
    <n v="784433"/>
    <n v="718.54062799999997"/>
  </r>
  <r>
    <s v="Diesel"/>
    <x v="3"/>
    <x v="0"/>
    <x v="2"/>
    <n v="7502"/>
    <n v="20.030339999999999"/>
  </r>
  <r>
    <s v="ULP"/>
    <x v="3"/>
    <x v="0"/>
    <x v="2"/>
    <n v="4703"/>
    <n v="10.722839999999998"/>
  </r>
  <r>
    <s v="Non-recycled"/>
    <x v="3"/>
    <x v="1"/>
    <x v="2"/>
    <n v="696.10500000000002"/>
    <n v="1.7402625"/>
  </r>
  <r>
    <s v="Recycled"/>
    <x v="3"/>
    <x v="1"/>
    <x v="2"/>
    <n v="3642.7000000000003"/>
    <n v="1.5590756000000001"/>
  </r>
  <r>
    <n v="0"/>
    <x v="2"/>
    <x v="2"/>
    <x v="2"/>
    <n v="12202"/>
    <n v="9.663984000000001"/>
  </r>
  <r>
    <s v="Diesel"/>
    <x v="2"/>
    <x v="0"/>
    <x v="2"/>
    <n v="520"/>
    <n v="1.3883999999999999"/>
  </r>
  <r>
    <s v="Non-recycled"/>
    <x v="2"/>
    <x v="1"/>
    <x v="2"/>
    <n v="214.57000000000002"/>
    <n v="0.53642500000000004"/>
  </r>
  <r>
    <s v="Diesel"/>
    <x v="0"/>
    <x v="0"/>
    <x v="3"/>
    <n v="11955.590000000002"/>
    <n v="31.921425300000003"/>
  </r>
  <r>
    <s v="ULP"/>
    <x v="0"/>
    <x v="0"/>
    <x v="3"/>
    <n v="3296.4099999999994"/>
    <n v="7.5158147999999985"/>
  </r>
  <r>
    <n v="0"/>
    <x v="0"/>
    <x v="1"/>
    <x v="3"/>
    <n v="2000"/>
    <n v="7.3053599999999994"/>
  </r>
  <r>
    <n v="0"/>
    <x v="0"/>
    <x v="2"/>
    <x v="3"/>
    <n v="1480679.3900000001"/>
    <n v="740.33969500000012"/>
  </r>
  <r>
    <n v="0"/>
    <x v="1"/>
    <x v="2"/>
    <x v="3"/>
    <n v="39463"/>
    <n v="29.242082999999997"/>
  </r>
  <r>
    <s v="Diesel"/>
    <x v="1"/>
    <x v="0"/>
    <x v="3"/>
    <n v="1385"/>
    <n v="14.6069025"/>
  </r>
  <r>
    <s v="Recycled"/>
    <x v="1"/>
    <x v="1"/>
    <x v="3"/>
    <n v="90"/>
    <n v="3.8519999999999999E-2"/>
  </r>
  <r>
    <n v="0"/>
    <x v="3"/>
    <x v="2"/>
    <x v="3"/>
    <n v="777041"/>
    <n v="711.76955599999997"/>
  </r>
  <r>
    <s v="Diesel"/>
    <x v="3"/>
    <x v="0"/>
    <x v="3"/>
    <n v="6516"/>
    <n v="17.39772"/>
  </r>
  <r>
    <s v="ULP"/>
    <x v="3"/>
    <x v="0"/>
    <x v="3"/>
    <n v="3699"/>
    <n v="8.4337199999999992"/>
  </r>
  <r>
    <s v="Non-recycled"/>
    <x v="3"/>
    <x v="1"/>
    <x v="3"/>
    <n v="1400"/>
    <n v="3.5"/>
  </r>
  <r>
    <s v="Recycled"/>
    <x v="3"/>
    <x v="1"/>
    <x v="3"/>
    <n v="1000"/>
    <n v="0.42799999999999999"/>
  </r>
  <r>
    <n v="0"/>
    <x v="2"/>
    <x v="2"/>
    <x v="3"/>
    <n v="14474"/>
    <n v="11.463408000000001"/>
  </r>
  <r>
    <s v="Diesel"/>
    <x v="2"/>
    <x v="0"/>
    <x v="3"/>
    <n v="9087"/>
    <n v="24.26229"/>
  </r>
  <r>
    <s v="Non-recycled"/>
    <x v="2"/>
    <x v="1"/>
    <x v="3"/>
    <n v="275"/>
    <n v="0.6875"/>
  </r>
  <r>
    <s v="Diesel"/>
    <x v="0"/>
    <x v="0"/>
    <x v="4"/>
    <n v="8686"/>
    <n v="23.19162"/>
  </r>
  <r>
    <s v="ULP"/>
    <x v="0"/>
    <x v="0"/>
    <x v="4"/>
    <n v="3035"/>
    <n v="6.9197999999999995"/>
  </r>
  <r>
    <n v="0"/>
    <x v="0"/>
    <x v="1"/>
    <x v="4"/>
    <n v="2000"/>
    <n v="7.3053599999999994"/>
  </r>
  <r>
    <n v="0"/>
    <x v="0"/>
    <x v="2"/>
    <x v="4"/>
    <n v="1114406"/>
    <n v="557.20299999999997"/>
  </r>
  <r>
    <n v="0"/>
    <x v="1"/>
    <x v="2"/>
    <x v="4"/>
    <n v="16057"/>
    <n v="11.898237"/>
  </r>
  <r>
    <s v="Diesel"/>
    <x v="1"/>
    <x v="0"/>
    <x v="4"/>
    <n v="239"/>
    <n v="2.5206135000000001"/>
  </r>
  <r>
    <s v="Recycled"/>
    <x v="1"/>
    <x v="1"/>
    <x v="4"/>
    <n v="50"/>
    <n v="2.1399999999999999E-2"/>
  </r>
  <r>
    <n v="0"/>
    <x v="3"/>
    <x v="2"/>
    <x v="4"/>
    <n v="705040"/>
    <n v="645.81664000000001"/>
  </r>
  <r>
    <s v="Diesel"/>
    <x v="3"/>
    <x v="0"/>
    <x v="4"/>
    <n v="4039"/>
    <n v="10.784129999999999"/>
  </r>
  <r>
    <s v="ULP"/>
    <x v="3"/>
    <x v="0"/>
    <x v="4"/>
    <n v="3833"/>
    <n v="8.7392400000000006"/>
  </r>
  <r>
    <s v="Non-recycled"/>
    <x v="3"/>
    <x v="1"/>
    <x v="4"/>
    <n v="988"/>
    <n v="2.4700000000000002"/>
  </r>
  <r>
    <s v="Recycled"/>
    <x v="3"/>
    <x v="1"/>
    <x v="4"/>
    <n v="721"/>
    <n v="0.30858800000000003"/>
  </r>
  <r>
    <n v="0"/>
    <x v="2"/>
    <x v="2"/>
    <x v="4"/>
    <n v="6116"/>
    <n v="4.8438720000000002"/>
  </r>
  <r>
    <s v="Diesel"/>
    <x v="2"/>
    <x v="0"/>
    <x v="4"/>
    <n v="487"/>
    <n v="1.3002899999999999"/>
  </r>
  <r>
    <s v="ULP"/>
    <x v="2"/>
    <x v="0"/>
    <x v="4"/>
    <n v="321"/>
    <n v="0.73187999999999986"/>
  </r>
  <r>
    <s v="Non-recycled"/>
    <x v="2"/>
    <x v="1"/>
    <x v="4"/>
    <n v="120"/>
    <n v="0.3"/>
  </r>
  <r>
    <s v="Diesel"/>
    <x v="0"/>
    <x v="0"/>
    <x v="5"/>
    <n v="5677.41"/>
    <n v="15.1586847"/>
  </r>
  <r>
    <s v="ULP"/>
    <x v="0"/>
    <x v="0"/>
    <x v="5"/>
    <n v="2773.6"/>
    <n v="6.3238079999999988"/>
  </r>
  <r>
    <n v="0"/>
    <x v="0"/>
    <x v="1"/>
    <x v="5"/>
    <n v="2000"/>
    <n v="7.3053599999999994"/>
  </r>
  <r>
    <n v="0"/>
    <x v="0"/>
    <x v="2"/>
    <x v="5"/>
    <n v="967180"/>
    <n v="483.59"/>
  </r>
  <r>
    <n v="0"/>
    <x v="1"/>
    <x v="2"/>
    <x v="5"/>
    <n v="13031"/>
    <n v="9.6559709999999992"/>
  </r>
  <r>
    <s v="Diesel"/>
    <x v="1"/>
    <x v="0"/>
    <x v="5"/>
    <n v="126"/>
    <n v="1.3288590000000002"/>
  </r>
  <r>
    <s v="Recycled"/>
    <x v="1"/>
    <x v="1"/>
    <x v="5"/>
    <n v="84.83"/>
    <n v="3.6307239999999998E-2"/>
  </r>
  <r>
    <n v="0"/>
    <x v="3"/>
    <x v="2"/>
    <x v="5"/>
    <n v="694431"/>
    <n v="636.09879599999999"/>
  </r>
  <r>
    <s v="Diesel"/>
    <x v="3"/>
    <x v="0"/>
    <x v="5"/>
    <n v="3493.49"/>
    <n v="9.3276182999999975"/>
  </r>
  <r>
    <s v="ULP"/>
    <x v="3"/>
    <x v="0"/>
    <x v="5"/>
    <n v="4683.3500000000004"/>
    <n v="10.678038000000001"/>
  </r>
  <r>
    <s v="Non-recycled"/>
    <x v="3"/>
    <x v="1"/>
    <x v="5"/>
    <n v="616.26"/>
    <n v="1.5406500000000001"/>
  </r>
  <r>
    <s v="Recycled"/>
    <x v="3"/>
    <x v="1"/>
    <x v="5"/>
    <n v="79.84"/>
    <n v="3.4171520000000004E-2"/>
  </r>
  <r>
    <n v="0"/>
    <x v="2"/>
    <x v="2"/>
    <x v="5"/>
    <n v="0"/>
    <n v="0"/>
  </r>
  <r>
    <s v="Diesel"/>
    <x v="2"/>
    <x v="0"/>
    <x v="5"/>
    <n v="449.7"/>
    <n v="1.2006989999999997"/>
  </r>
  <r>
    <s v="Non-recycled"/>
    <x v="2"/>
    <x v="1"/>
    <x v="5"/>
    <n v="115"/>
    <n v="0.28749999999999998"/>
  </r>
  <r>
    <s v="Diesel"/>
    <x v="0"/>
    <x v="0"/>
    <x v="6"/>
    <n v="5719.56"/>
    <n v="15.2712252"/>
  </r>
  <r>
    <s v="ULP"/>
    <x v="0"/>
    <x v="0"/>
    <x v="6"/>
    <n v="2713.37"/>
    <n v="6.1864835999999999"/>
  </r>
  <r>
    <m/>
    <x v="0"/>
    <x v="1"/>
    <x v="6"/>
    <n v="269.45999999999998"/>
    <n v="0.67364999999999997"/>
  </r>
  <r>
    <m/>
    <x v="0"/>
    <x v="2"/>
    <x v="6"/>
    <n v="688509"/>
    <n v="344.25450000000001"/>
  </r>
  <r>
    <m/>
    <x v="1"/>
    <x v="2"/>
    <x v="6"/>
    <n v="13190"/>
    <n v="9.7737899999999982"/>
  </r>
  <r>
    <s v="Diesel"/>
    <x v="1"/>
    <x v="0"/>
    <x v="6"/>
    <n v="531.89"/>
    <n v="5.6095778849999993"/>
  </r>
  <r>
    <s v="Recycled"/>
    <x v="1"/>
    <x v="1"/>
    <x v="6"/>
    <n v="144.77000000000001"/>
    <n v="6.1961560000000006E-2"/>
  </r>
  <r>
    <m/>
    <x v="3"/>
    <x v="2"/>
    <x v="6"/>
    <n v="705533"/>
    <n v="646.26822800000002"/>
  </r>
  <r>
    <s v="Diesel"/>
    <x v="3"/>
    <x v="0"/>
    <x v="6"/>
    <n v="5001.29"/>
    <n v="13.3534443"/>
  </r>
  <r>
    <s v="ULP"/>
    <x v="3"/>
    <x v="0"/>
    <x v="6"/>
    <n v="4766.2"/>
    <n v="10.866935999999997"/>
  </r>
  <r>
    <s v="Non-recycled"/>
    <x v="3"/>
    <x v="1"/>
    <x v="6"/>
    <n v="588.82000000000005"/>
    <n v="1.4720500000000001"/>
  </r>
  <r>
    <s v="Recycled"/>
    <x v="3"/>
    <x v="1"/>
    <x v="6"/>
    <n v="271.95499999999998"/>
    <n v="0.11639674"/>
  </r>
  <r>
    <m/>
    <x v="2"/>
    <x v="2"/>
    <x v="6"/>
    <n v="0"/>
    <n v="0"/>
  </r>
  <r>
    <s v="Diesel"/>
    <x v="2"/>
    <x v="0"/>
    <x v="6"/>
    <n v="0"/>
    <n v="0"/>
  </r>
  <r>
    <s v="Non-recycled"/>
    <x v="2"/>
    <x v="1"/>
    <x v="6"/>
    <n v="0"/>
    <n v="0"/>
  </r>
  <r>
    <s v="Diesel"/>
    <x v="0"/>
    <x v="0"/>
    <x v="7"/>
    <n v="743447"/>
    <n v="17.475069899999998"/>
  </r>
  <r>
    <s v="ULP"/>
    <x v="0"/>
    <x v="0"/>
    <x v="7"/>
    <n v="0"/>
    <n v="5.8984740000000002"/>
  </r>
  <r>
    <m/>
    <x v="0"/>
    <x v="1"/>
    <x v="7"/>
    <n v="2574.84"/>
    <n v="6.4371"/>
  </r>
  <r>
    <m/>
    <x v="0"/>
    <x v="2"/>
    <x v="7"/>
    <n v="743447"/>
    <n v="371.7235"/>
  </r>
  <r>
    <m/>
    <x v="1"/>
    <x v="2"/>
    <x v="7"/>
    <n v="15705"/>
    <n v="11.637405000000001"/>
  </r>
  <r>
    <s v="Diesel"/>
    <x v="1"/>
    <x v="0"/>
    <x v="7"/>
    <n v="446.4"/>
    <n v="4.7079575999999994"/>
  </r>
  <r>
    <s v="Recycled"/>
    <x v="1"/>
    <x v="1"/>
    <x v="7"/>
    <n v="57.385000000000005"/>
    <n v="0.14346249999999999"/>
  </r>
  <r>
    <m/>
    <x v="3"/>
    <x v="2"/>
    <x v="7"/>
    <n v="679939"/>
    <n v="622.8241240000001"/>
  </r>
  <r>
    <s v="Diesel"/>
    <x v="3"/>
    <x v="0"/>
    <x v="7"/>
    <n v="2313.2642000000005"/>
    <n v="6.1764154140000009"/>
  </r>
  <r>
    <s v="ULP"/>
    <x v="3"/>
    <x v="0"/>
    <x v="7"/>
    <n v="3637.3136"/>
    <n v="8.2930750080000006"/>
  </r>
  <r>
    <s v="Non-recycled"/>
    <x v="3"/>
    <x v="1"/>
    <x v="7"/>
    <n v="473.05200000000002"/>
    <n v="1.1826300000000001"/>
  </r>
  <r>
    <s v="Recycled"/>
    <x v="3"/>
    <x v="1"/>
    <x v="7"/>
    <n v="333.08250000000004"/>
    <n v="0.14255931000000002"/>
  </r>
  <r>
    <m/>
    <x v="2"/>
    <x v="2"/>
    <x v="7"/>
    <n v="0"/>
    <n v="0"/>
  </r>
  <r>
    <s v="Diesel"/>
    <x v="2"/>
    <x v="0"/>
    <x v="7"/>
    <n v="756.96"/>
    <n v="2.0210832000000001"/>
  </r>
  <r>
    <s v="Non-recycled"/>
    <x v="2"/>
    <x v="1"/>
    <x v="7"/>
    <n v="37.425000000000004"/>
    <n v="9.3562500000000021E-2"/>
  </r>
  <r>
    <s v="Diesel"/>
    <x v="0"/>
    <x v="0"/>
    <x v="8"/>
    <n v="13902.59"/>
    <n v="37.119915300000002"/>
  </r>
  <r>
    <s v="ULP"/>
    <x v="0"/>
    <x v="0"/>
    <x v="8"/>
    <n v="1114.53"/>
    <n v="2.5411283999999998"/>
  </r>
  <r>
    <s v="Non-recycled"/>
    <x v="0"/>
    <x v="1"/>
    <x v="8"/>
    <n v="930.63499999999999"/>
    <n v="2.3265875"/>
  </r>
  <r>
    <s v="Recycled"/>
    <x v="0"/>
    <x v="1"/>
    <x v="8"/>
    <n v="461.57500000000005"/>
    <n v="0.19755410000000001"/>
  </r>
  <r>
    <m/>
    <x v="0"/>
    <x v="2"/>
    <x v="8"/>
    <n v="665820"/>
    <n v="332.91"/>
  </r>
  <r>
    <m/>
    <x v="1"/>
    <x v="2"/>
    <x v="8"/>
    <n v="16352.8"/>
    <n v="12.1174248"/>
  </r>
  <r>
    <s v="Diesel"/>
    <x v="1"/>
    <x v="0"/>
    <x v="8"/>
    <n v="958.22299999999996"/>
    <n v="10.105898870000001"/>
  </r>
  <r>
    <s v="Recycled"/>
    <x v="1"/>
    <x v="1"/>
    <x v="8"/>
    <n v="44.910000000000004"/>
    <n v="0.112275"/>
  </r>
  <r>
    <m/>
    <x v="3"/>
    <x v="2"/>
    <x v="8"/>
    <n v="454470"/>
    <n v="416.29451999999998"/>
  </r>
  <r>
    <s v="Diesel"/>
    <x v="3"/>
    <x v="0"/>
    <x v="8"/>
    <n v="2240.5250000000001"/>
    <n v="5.9822017499999998"/>
  </r>
  <r>
    <s v="ULP"/>
    <x v="3"/>
    <x v="0"/>
    <x v="8"/>
    <n v="2019.5211999999999"/>
    <n v="4.6045083360000003"/>
  </r>
  <r>
    <s v="Non-recycled"/>
    <x v="3"/>
    <x v="1"/>
    <x v="8"/>
    <n v="242.01500000000001"/>
    <n v="0.60503750000000001"/>
  </r>
  <r>
    <s v="Recycled"/>
    <x v="3"/>
    <x v="1"/>
    <x v="8"/>
    <n v="129.74"/>
    <n v="5.5528719999999997E-2"/>
  </r>
  <r>
    <m/>
    <x v="2"/>
    <x v="2"/>
    <x v="8"/>
    <n v="0"/>
    <n v="0"/>
  </r>
  <r>
    <s v="Diesel"/>
    <x v="2"/>
    <x v="0"/>
    <x v="8"/>
    <n v="334.02"/>
    <n v="0.8918334"/>
  </r>
  <r>
    <s v="Non-recycled"/>
    <x v="2"/>
    <x v="1"/>
    <x v="8"/>
    <n v="22.455000000000002"/>
    <n v="5.61375E-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n v="12.317"/>
  </r>
  <r>
    <x v="1"/>
    <x v="0"/>
    <n v="0"/>
  </r>
  <r>
    <x v="2"/>
    <x v="0"/>
    <n v="895"/>
  </r>
  <r>
    <x v="3"/>
    <x v="0"/>
    <n v="53.1"/>
  </r>
  <r>
    <x v="4"/>
    <x v="0"/>
    <n v="797.25"/>
  </r>
  <r>
    <x v="0"/>
    <x v="1"/>
    <n v="5.7"/>
  </r>
  <r>
    <x v="1"/>
    <x v="1"/>
    <n v="0"/>
  </r>
  <r>
    <x v="2"/>
    <x v="1"/>
    <n v="872.1"/>
  </r>
  <r>
    <x v="3"/>
    <x v="1"/>
    <n v="0"/>
  </r>
  <r>
    <x v="4"/>
    <x v="1"/>
    <n v="639.29999999999995"/>
  </r>
  <r>
    <x v="0"/>
    <x v="2"/>
    <n v="9.1999999999999993"/>
  </r>
  <r>
    <x v="1"/>
    <x v="2"/>
    <n v="0"/>
  </r>
  <r>
    <x v="2"/>
    <x v="2"/>
    <n v="822.9"/>
  </r>
  <r>
    <x v="3"/>
    <x v="2"/>
    <n v="47.1"/>
  </r>
  <r>
    <x v="4"/>
    <x v="2"/>
    <n v="690"/>
  </r>
  <r>
    <x v="0"/>
    <x v="3"/>
    <n v="12"/>
  </r>
  <r>
    <x v="1"/>
    <x v="3"/>
    <n v="0"/>
  </r>
  <r>
    <x v="2"/>
    <x v="3"/>
    <n v="817.51099999999997"/>
  </r>
  <r>
    <x v="3"/>
    <x v="3"/>
    <n v="55.4"/>
  </r>
  <r>
    <x v="4"/>
    <x v="3"/>
    <n v="638.79999999999995"/>
  </r>
  <r>
    <x v="0"/>
    <x v="4"/>
    <n v="11.59"/>
  </r>
  <r>
    <x v="1"/>
    <x v="4"/>
    <n v="0"/>
  </r>
  <r>
    <x v="2"/>
    <x v="4"/>
    <n v="754.52"/>
  </r>
  <r>
    <x v="3"/>
    <x v="4"/>
    <n v="54.84"/>
  </r>
  <r>
    <x v="4"/>
    <x v="4"/>
    <n v="643.1"/>
  </r>
  <r>
    <x v="0"/>
    <x v="5"/>
    <n v="36.409999999999997"/>
  </r>
  <r>
    <x v="1"/>
    <x v="5"/>
    <n v="19"/>
  </r>
  <r>
    <x v="2"/>
    <x v="5"/>
    <n v="741.53"/>
  </r>
  <r>
    <x v="3"/>
    <x v="5"/>
    <n v="43.89"/>
  </r>
  <r>
    <x v="4"/>
    <x v="5"/>
    <n v="787.1"/>
  </r>
  <r>
    <x v="0"/>
    <x v="6"/>
    <n v="6.44"/>
  </r>
  <r>
    <x v="1"/>
    <x v="6"/>
    <n v="19"/>
  </r>
  <r>
    <x v="2"/>
    <x v="6"/>
    <n v="667.2"/>
  </r>
  <r>
    <x v="3"/>
    <x v="6"/>
    <n v="14.4"/>
  </r>
  <r>
    <x v="4"/>
    <x v="6"/>
    <n v="594.6"/>
  </r>
  <r>
    <x v="0"/>
    <x v="7"/>
    <n v="12.29"/>
  </r>
  <r>
    <x v="1"/>
    <x v="7"/>
    <n v="0"/>
  </r>
  <r>
    <x v="2"/>
    <x v="7"/>
    <n v="657.68"/>
  </r>
  <r>
    <x v="3"/>
    <x v="7"/>
    <n v="11.02"/>
  </r>
  <r>
    <x v="4"/>
    <x v="7"/>
    <n v="512.37800000000004"/>
  </r>
  <r>
    <x v="0"/>
    <x v="8"/>
    <m/>
  </r>
  <r>
    <x v="1"/>
    <x v="8"/>
    <m/>
  </r>
  <r>
    <x v="2"/>
    <x v="8"/>
    <n v="672.00199999999995"/>
  </r>
  <r>
    <x v="3"/>
    <x v="8"/>
    <n v="15.45"/>
  </r>
  <r>
    <x v="4"/>
    <x v="8"/>
    <n v="366.38600000000002"/>
  </r>
  <r>
    <x v="0"/>
    <x v="9"/>
    <n v="2.1146457000000001"/>
  </r>
  <r>
    <x v="1"/>
    <x v="9"/>
    <m/>
  </r>
  <r>
    <x v="2"/>
    <x v="9"/>
    <n v="638.61880369999994"/>
  </r>
  <r>
    <x v="3"/>
    <x v="9"/>
    <n v="16.4888251"/>
  </r>
  <r>
    <x v="4"/>
    <x v="9"/>
    <n v="401.53"/>
  </r>
  <r>
    <x v="0"/>
    <x v="10"/>
    <n v="0.29083049999999999"/>
  </r>
  <r>
    <x v="1"/>
    <x v="10"/>
    <m/>
  </r>
  <r>
    <x v="2"/>
    <x v="10"/>
    <n v="427.54179629999999"/>
  </r>
  <r>
    <x v="3"/>
    <x v="10"/>
    <n v="14.88914743"/>
  </r>
  <r>
    <x v="4"/>
    <x v="10"/>
    <n v="375.09518530000003"/>
  </r>
  <r>
    <x v="0"/>
    <x v="11"/>
    <n v="0.45616040000000002"/>
  </r>
  <r>
    <x v="1"/>
    <x v="11"/>
    <m/>
  </r>
  <r>
    <x v="2"/>
    <x v="11"/>
    <n v="434.81871239999998"/>
  </r>
  <r>
    <x v="3"/>
    <x v="11"/>
    <n v="13.340113089999999"/>
  </r>
  <r>
    <x v="4"/>
    <x v="11"/>
    <n v="520.37578800000006"/>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n v="12.317"/>
    <n v="0"/>
  </r>
  <r>
    <x v="1"/>
    <x v="0"/>
    <n v="0"/>
    <n v="0"/>
  </r>
  <r>
    <x v="2"/>
    <x v="0"/>
    <n v="895"/>
    <n v="0"/>
  </r>
  <r>
    <x v="3"/>
    <x v="0"/>
    <n v="53.1"/>
    <n v="0"/>
  </r>
  <r>
    <x v="4"/>
    <x v="0"/>
    <n v="797.25"/>
    <n v="0"/>
  </r>
  <r>
    <x v="0"/>
    <x v="1"/>
    <n v="5.7"/>
    <n v="-6.617"/>
  </r>
  <r>
    <x v="1"/>
    <x v="1"/>
    <n v="0"/>
    <n v="0"/>
  </r>
  <r>
    <x v="2"/>
    <x v="1"/>
    <n v="872.1"/>
    <n v="-22.899999999999977"/>
  </r>
  <r>
    <x v="3"/>
    <x v="1"/>
    <n v="0"/>
    <n v="-53.1"/>
  </r>
  <r>
    <x v="4"/>
    <x v="1"/>
    <n v="639.29999999999995"/>
    <n v="-157.95000000000005"/>
  </r>
  <r>
    <x v="0"/>
    <x v="2"/>
    <n v="9.1999999999999993"/>
    <n v="-3.1170000000000009"/>
  </r>
  <r>
    <x v="1"/>
    <x v="2"/>
    <n v="0"/>
    <n v="0"/>
  </r>
  <r>
    <x v="2"/>
    <x v="2"/>
    <n v="822.9"/>
    <n v="-72.100000000000023"/>
  </r>
  <r>
    <x v="3"/>
    <x v="2"/>
    <n v="47.1"/>
    <n v="-6"/>
  </r>
  <r>
    <x v="4"/>
    <x v="2"/>
    <n v="690"/>
    <n v="-107.25"/>
  </r>
  <r>
    <x v="0"/>
    <x v="3"/>
    <n v="12"/>
    <n v="-0.31700000000000017"/>
  </r>
  <r>
    <x v="1"/>
    <x v="3"/>
    <n v="0"/>
    <n v="0"/>
  </r>
  <r>
    <x v="2"/>
    <x v="3"/>
    <n v="817.51099999999997"/>
    <n v="-77.489000000000033"/>
  </r>
  <r>
    <x v="3"/>
    <x v="3"/>
    <n v="55.4"/>
    <n v="2.2999999999999972"/>
  </r>
  <r>
    <x v="4"/>
    <x v="3"/>
    <n v="638.79999999999995"/>
    <n v="-158.45000000000005"/>
  </r>
  <r>
    <x v="0"/>
    <x v="4"/>
    <n v="11.59"/>
    <n v="-0.72700000000000031"/>
  </r>
  <r>
    <x v="1"/>
    <x v="4"/>
    <n v="0"/>
    <n v="0"/>
  </r>
  <r>
    <x v="2"/>
    <x v="4"/>
    <n v="754.52"/>
    <n v="-140.48000000000002"/>
  </r>
  <r>
    <x v="3"/>
    <x v="4"/>
    <n v="54.84"/>
    <n v="1.740000000000002"/>
  </r>
  <r>
    <x v="4"/>
    <x v="4"/>
    <n v="643.1"/>
    <n v="-154.14999999999998"/>
  </r>
  <r>
    <x v="0"/>
    <x v="5"/>
    <n v="36.409999999999997"/>
    <n v="24.092999999999996"/>
  </r>
  <r>
    <x v="1"/>
    <x v="5"/>
    <n v="19"/>
    <n v="19"/>
  </r>
  <r>
    <x v="2"/>
    <x v="5"/>
    <n v="741.53"/>
    <n v="-153.47000000000003"/>
  </r>
  <r>
    <x v="3"/>
    <x v="5"/>
    <n v="43.89"/>
    <n v="-9.2100000000000009"/>
  </r>
  <r>
    <x v="4"/>
    <x v="5"/>
    <n v="787.1"/>
    <n v="-10.149999999999977"/>
  </r>
  <r>
    <x v="0"/>
    <x v="6"/>
    <n v="6.44"/>
    <n v="-5.8769999999999998"/>
  </r>
  <r>
    <x v="1"/>
    <x v="6"/>
    <n v="19"/>
    <n v="19"/>
  </r>
  <r>
    <x v="2"/>
    <x v="6"/>
    <n v="667.2"/>
    <n v="-227.79999999999995"/>
  </r>
  <r>
    <x v="3"/>
    <x v="6"/>
    <n v="14.4"/>
    <n v="-38.700000000000003"/>
  </r>
  <r>
    <x v="4"/>
    <x v="6"/>
    <n v="594.6"/>
    <n v="-202.64999999999998"/>
  </r>
  <r>
    <x v="0"/>
    <x v="7"/>
    <n v="12.29"/>
    <n v="-2.7000000000001023E-2"/>
  </r>
  <r>
    <x v="1"/>
    <x v="7"/>
    <n v="0"/>
    <n v="0"/>
  </r>
  <r>
    <x v="2"/>
    <x v="7"/>
    <n v="657.68"/>
    <n v="-237.32000000000005"/>
  </r>
  <r>
    <x v="3"/>
    <x v="7"/>
    <n v="11.02"/>
    <n v="-42.08"/>
  </r>
  <r>
    <x v="4"/>
    <x v="7"/>
    <n v="512.37800000000004"/>
    <n v="-284.87199999999996"/>
  </r>
  <r>
    <x v="0"/>
    <x v="8"/>
    <m/>
    <n v="-12.317"/>
  </r>
  <r>
    <x v="1"/>
    <x v="8"/>
    <m/>
    <n v="0"/>
  </r>
  <r>
    <x v="2"/>
    <x v="8"/>
    <n v="672.00199999999995"/>
    <n v="-222.99800000000005"/>
  </r>
  <r>
    <x v="3"/>
    <x v="8"/>
    <n v="15.45"/>
    <n v="-37.650000000000006"/>
  </r>
  <r>
    <x v="4"/>
    <x v="8"/>
    <n v="366.38600000000002"/>
    <n v="-430.86399999999998"/>
  </r>
  <r>
    <x v="0"/>
    <x v="9"/>
    <n v="2.1146457000000001"/>
    <n v="-10.2023543"/>
  </r>
  <r>
    <x v="1"/>
    <x v="9"/>
    <m/>
    <n v="0"/>
  </r>
  <r>
    <x v="2"/>
    <x v="9"/>
    <n v="638.61880369999994"/>
    <n v="-256.38119630000006"/>
  </r>
  <r>
    <x v="3"/>
    <x v="9"/>
    <n v="16.4888251"/>
    <n v="-36.611174900000002"/>
  </r>
  <r>
    <x v="4"/>
    <x v="9"/>
    <n v="401.53"/>
    <n v="-395.72"/>
  </r>
  <r>
    <x v="0"/>
    <x v="10"/>
    <n v="0.29083049999999999"/>
    <n v="-12.0261695"/>
  </r>
  <r>
    <x v="1"/>
    <x v="10"/>
    <m/>
    <n v="0"/>
  </r>
  <r>
    <x v="2"/>
    <x v="10"/>
    <n v="427.54179629999999"/>
    <n v="-467.45820370000001"/>
  </r>
  <r>
    <x v="3"/>
    <x v="10"/>
    <n v="14.88914743"/>
    <n v="-38.21085257"/>
  </r>
  <r>
    <x v="4"/>
    <x v="10"/>
    <n v="375.09518530000003"/>
    <n v="-422.15481469999997"/>
  </r>
  <r>
    <x v="0"/>
    <x v="11"/>
    <n v="0.45616040000000002"/>
    <n v="-11.8608396"/>
  </r>
  <r>
    <x v="1"/>
    <x v="11"/>
    <m/>
    <m/>
  </r>
  <r>
    <x v="2"/>
    <x v="11"/>
    <n v="434.81871239999998"/>
    <n v="-460.18128760000002"/>
  </r>
  <r>
    <x v="3"/>
    <x v="11"/>
    <n v="13.340113089999999"/>
    <n v="-39.759886910000006"/>
  </r>
  <r>
    <x v="4"/>
    <x v="11"/>
    <n v="520.37578800000006"/>
    <n v="-276.87421199999994"/>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3">
  <r>
    <x v="0"/>
    <x v="0"/>
    <x v="0"/>
    <n v="13418"/>
    <n v="35.826059999999998"/>
  </r>
  <r>
    <x v="0"/>
    <x v="0"/>
    <x v="0"/>
    <n v="3258"/>
    <n v="7.4282399999999997"/>
  </r>
  <r>
    <x v="0"/>
    <x v="1"/>
    <x v="0"/>
    <n v="2799"/>
    <n v="17.458762500000002"/>
  </r>
  <r>
    <x v="0"/>
    <x v="2"/>
    <x v="0"/>
    <n v="1258374"/>
    <n v="629.18700000000001"/>
  </r>
  <r>
    <x v="1"/>
    <x v="2"/>
    <x v="0"/>
    <n v="49976"/>
    <n v="37.032215999999998"/>
  </r>
  <r>
    <x v="1"/>
    <x v="0"/>
    <x v="0"/>
    <n v="931.24"/>
    <n v="9.8213226599999999"/>
  </r>
  <r>
    <x v="1"/>
    <x v="1"/>
    <x v="0"/>
    <n v="89.820000000000007"/>
    <n v="0.22455"/>
  </r>
  <r>
    <x v="2"/>
    <x v="2"/>
    <x v="0"/>
    <n v="6000"/>
    <n v="4.7519999999999998"/>
  </r>
  <r>
    <x v="2"/>
    <x v="0"/>
    <x v="0"/>
    <n v="1591"/>
    <n v="4.2479700000000005"/>
  </r>
  <r>
    <x v="2"/>
    <x v="1"/>
    <x v="0"/>
    <n v="74.820000000000007"/>
    <n v="0.18705000000000002"/>
  </r>
  <r>
    <x v="0"/>
    <x v="0"/>
    <x v="1"/>
    <n v="11002.6"/>
    <n v="29.376942"/>
  </r>
  <r>
    <x v="0"/>
    <x v="0"/>
    <x v="1"/>
    <n v="5168"/>
    <n v="11.78304"/>
  </r>
  <r>
    <x v="0"/>
    <x v="1"/>
    <x v="1"/>
    <n v="4141"/>
    <n v="15.12574788"/>
  </r>
  <r>
    <x v="0"/>
    <x v="2"/>
    <x v="1"/>
    <n v="1165034"/>
    <n v="582.51700000000005"/>
  </r>
  <r>
    <x v="1"/>
    <x v="2"/>
    <x v="1"/>
    <n v="50577.7"/>
    <n v="37.478075699999991"/>
  </r>
  <r>
    <x v="1"/>
    <x v="0"/>
    <x v="1"/>
    <n v="1680.82"/>
    <n v="17.72676813"/>
  </r>
  <r>
    <x v="1"/>
    <x v="1"/>
    <x v="1"/>
    <n v="82.335000000000008"/>
    <n v="0.20583750000000003"/>
  </r>
  <r>
    <x v="2"/>
    <x v="2"/>
    <x v="1"/>
    <n v="11505"/>
    <n v="9.1119600000000016"/>
  </r>
  <r>
    <x v="2"/>
    <x v="0"/>
    <x v="1"/>
    <n v="860"/>
    <n v="2.2961999999999998"/>
  </r>
  <r>
    <x v="2"/>
    <x v="1"/>
    <x v="1"/>
    <n v="222.05500000000001"/>
    <n v="0.55513750000000006"/>
  </r>
  <r>
    <x v="0"/>
    <x v="0"/>
    <x v="2"/>
    <n v="6063.77"/>
    <n v="16.1902659"/>
  </r>
  <r>
    <x v="0"/>
    <x v="0"/>
    <x v="2"/>
    <n v="2599.14"/>
    <n v="5.9260391999999991"/>
  </r>
  <r>
    <x v="0"/>
    <x v="1"/>
    <x v="2"/>
    <n v="4616"/>
    <n v="16.860770880000004"/>
  </r>
  <r>
    <x v="0"/>
    <x v="2"/>
    <x v="2"/>
    <n v="1208239"/>
    <n v="604.11950000000002"/>
  </r>
  <r>
    <x v="1"/>
    <x v="2"/>
    <x v="2"/>
    <n v="46900"/>
    <n v="34.752900000000004"/>
  </r>
  <r>
    <x v="1"/>
    <x v="0"/>
    <x v="2"/>
    <n v="1902"/>
    <n v="20.059443000000002"/>
  </r>
  <r>
    <x v="1"/>
    <x v="1"/>
    <x v="2"/>
    <n v="74.850000000000009"/>
    <n v="3.2035800000000003E-2"/>
  </r>
  <r>
    <x v="3"/>
    <x v="2"/>
    <x v="2"/>
    <n v="784433"/>
    <n v="718.54062799999997"/>
  </r>
  <r>
    <x v="3"/>
    <x v="0"/>
    <x v="2"/>
    <n v="7502"/>
    <n v="20.030339999999999"/>
  </r>
  <r>
    <x v="3"/>
    <x v="0"/>
    <x v="2"/>
    <n v="4703"/>
    <n v="10.722839999999998"/>
  </r>
  <r>
    <x v="3"/>
    <x v="1"/>
    <x v="2"/>
    <n v="696.10500000000002"/>
    <n v="1.7402625"/>
  </r>
  <r>
    <x v="3"/>
    <x v="1"/>
    <x v="2"/>
    <n v="3642.7000000000003"/>
    <n v="1.5590756000000001"/>
  </r>
  <r>
    <x v="2"/>
    <x v="2"/>
    <x v="2"/>
    <n v="12202"/>
    <n v="9.663984000000001"/>
  </r>
  <r>
    <x v="2"/>
    <x v="0"/>
    <x v="2"/>
    <n v="520"/>
    <n v="1.3883999999999999"/>
  </r>
  <r>
    <x v="2"/>
    <x v="1"/>
    <x v="2"/>
    <n v="214.57000000000002"/>
    <n v="0.53642500000000004"/>
  </r>
  <r>
    <x v="0"/>
    <x v="0"/>
    <x v="3"/>
    <n v="11955.590000000002"/>
    <n v="31.921425300000003"/>
  </r>
  <r>
    <x v="0"/>
    <x v="0"/>
    <x v="3"/>
    <n v="3296.4099999999994"/>
    <n v="7.5158147999999985"/>
  </r>
  <r>
    <x v="0"/>
    <x v="1"/>
    <x v="3"/>
    <n v="2000"/>
    <n v="7.3053599999999994"/>
  </r>
  <r>
    <x v="0"/>
    <x v="2"/>
    <x v="3"/>
    <n v="1480679.3900000001"/>
    <n v="740.33969500000012"/>
  </r>
  <r>
    <x v="1"/>
    <x v="2"/>
    <x v="3"/>
    <n v="39463"/>
    <n v="29.242082999999997"/>
  </r>
  <r>
    <x v="1"/>
    <x v="0"/>
    <x v="3"/>
    <n v="1385"/>
    <n v="14.6069025"/>
  </r>
  <r>
    <x v="1"/>
    <x v="1"/>
    <x v="3"/>
    <n v="90"/>
    <n v="3.8519999999999999E-2"/>
  </r>
  <r>
    <x v="3"/>
    <x v="2"/>
    <x v="3"/>
    <n v="777041"/>
    <n v="711.76955599999997"/>
  </r>
  <r>
    <x v="3"/>
    <x v="0"/>
    <x v="3"/>
    <n v="6516"/>
    <n v="17.39772"/>
  </r>
  <r>
    <x v="3"/>
    <x v="0"/>
    <x v="3"/>
    <n v="3699"/>
    <n v="8.4337199999999992"/>
  </r>
  <r>
    <x v="3"/>
    <x v="1"/>
    <x v="3"/>
    <n v="1400"/>
    <n v="3.5"/>
  </r>
  <r>
    <x v="3"/>
    <x v="1"/>
    <x v="3"/>
    <n v="1000"/>
    <n v="0.42799999999999999"/>
  </r>
  <r>
    <x v="2"/>
    <x v="2"/>
    <x v="3"/>
    <n v="14474"/>
    <n v="11.463408000000001"/>
  </r>
  <r>
    <x v="2"/>
    <x v="0"/>
    <x v="3"/>
    <n v="9087"/>
    <n v="24.26229"/>
  </r>
  <r>
    <x v="2"/>
    <x v="1"/>
    <x v="3"/>
    <n v="275"/>
    <n v="0.6875"/>
  </r>
  <r>
    <x v="0"/>
    <x v="0"/>
    <x v="4"/>
    <n v="8686"/>
    <n v="23.19162"/>
  </r>
  <r>
    <x v="0"/>
    <x v="0"/>
    <x v="4"/>
    <n v="3035"/>
    <n v="6.9197999999999995"/>
  </r>
  <r>
    <x v="0"/>
    <x v="1"/>
    <x v="4"/>
    <n v="2000"/>
    <n v="7.3053599999999994"/>
  </r>
  <r>
    <x v="0"/>
    <x v="2"/>
    <x v="4"/>
    <n v="1114406"/>
    <n v="557.20299999999997"/>
  </r>
  <r>
    <x v="1"/>
    <x v="2"/>
    <x v="4"/>
    <n v="16057"/>
    <n v="11.898237"/>
  </r>
  <r>
    <x v="1"/>
    <x v="0"/>
    <x v="4"/>
    <n v="239"/>
    <n v="2.5206135000000001"/>
  </r>
  <r>
    <x v="1"/>
    <x v="1"/>
    <x v="4"/>
    <n v="50"/>
    <n v="2.1399999999999999E-2"/>
  </r>
  <r>
    <x v="3"/>
    <x v="2"/>
    <x v="4"/>
    <n v="705040"/>
    <n v="645.81664000000001"/>
  </r>
  <r>
    <x v="3"/>
    <x v="0"/>
    <x v="4"/>
    <n v="4039"/>
    <n v="10.784129999999999"/>
  </r>
  <r>
    <x v="3"/>
    <x v="0"/>
    <x v="4"/>
    <n v="3833"/>
    <n v="8.7392400000000006"/>
  </r>
  <r>
    <x v="3"/>
    <x v="1"/>
    <x v="4"/>
    <n v="988"/>
    <n v="2.4700000000000002"/>
  </r>
  <r>
    <x v="3"/>
    <x v="1"/>
    <x v="4"/>
    <n v="721"/>
    <n v="0.30858800000000003"/>
  </r>
  <r>
    <x v="2"/>
    <x v="2"/>
    <x v="4"/>
    <n v="6116"/>
    <n v="4.8438720000000002"/>
  </r>
  <r>
    <x v="2"/>
    <x v="0"/>
    <x v="4"/>
    <n v="487"/>
    <n v="1.3002899999999999"/>
  </r>
  <r>
    <x v="2"/>
    <x v="0"/>
    <x v="4"/>
    <n v="321"/>
    <n v="0.73187999999999986"/>
  </r>
  <r>
    <x v="2"/>
    <x v="1"/>
    <x v="4"/>
    <n v="120"/>
    <n v="0.3"/>
  </r>
  <r>
    <x v="0"/>
    <x v="0"/>
    <x v="5"/>
    <n v="5677.41"/>
    <n v="15.1586847"/>
  </r>
  <r>
    <x v="0"/>
    <x v="0"/>
    <x v="5"/>
    <n v="2773.6"/>
    <n v="6.3238079999999988"/>
  </r>
  <r>
    <x v="0"/>
    <x v="1"/>
    <x v="5"/>
    <n v="2000"/>
    <n v="7.3053599999999994"/>
  </r>
  <r>
    <x v="0"/>
    <x v="2"/>
    <x v="5"/>
    <n v="967180"/>
    <n v="483.59"/>
  </r>
  <r>
    <x v="1"/>
    <x v="2"/>
    <x v="5"/>
    <n v="13031"/>
    <n v="9.6559709999999992"/>
  </r>
  <r>
    <x v="1"/>
    <x v="0"/>
    <x v="5"/>
    <n v="126"/>
    <n v="1.3288590000000002"/>
  </r>
  <r>
    <x v="1"/>
    <x v="1"/>
    <x v="5"/>
    <n v="84.83"/>
    <n v="3.6307239999999998E-2"/>
  </r>
  <r>
    <x v="3"/>
    <x v="2"/>
    <x v="5"/>
    <n v="694431"/>
    <n v="636.09879599999999"/>
  </r>
  <r>
    <x v="3"/>
    <x v="0"/>
    <x v="5"/>
    <n v="3493.49"/>
    <n v="9.3276182999999975"/>
  </r>
  <r>
    <x v="3"/>
    <x v="0"/>
    <x v="5"/>
    <n v="4683.3500000000004"/>
    <n v="10.678038000000001"/>
  </r>
  <r>
    <x v="3"/>
    <x v="1"/>
    <x v="5"/>
    <n v="616.26"/>
    <n v="1.5406500000000001"/>
  </r>
  <r>
    <x v="3"/>
    <x v="1"/>
    <x v="5"/>
    <n v="79.84"/>
    <n v="3.4171520000000004E-2"/>
  </r>
  <r>
    <x v="2"/>
    <x v="2"/>
    <x v="5"/>
    <n v="0"/>
    <n v="0"/>
  </r>
  <r>
    <x v="2"/>
    <x v="0"/>
    <x v="5"/>
    <n v="449.7"/>
    <n v="1.2006989999999997"/>
  </r>
  <r>
    <x v="2"/>
    <x v="1"/>
    <x v="5"/>
    <n v="115"/>
    <n v="0.28749999999999998"/>
  </r>
  <r>
    <x v="0"/>
    <x v="0"/>
    <x v="6"/>
    <n v="5719.56"/>
    <n v="15.2712252"/>
  </r>
  <r>
    <x v="0"/>
    <x v="0"/>
    <x v="6"/>
    <n v="2713.37"/>
    <n v="6.1864835999999999"/>
  </r>
  <r>
    <x v="0"/>
    <x v="1"/>
    <x v="6"/>
    <n v="269.45999999999998"/>
    <n v="0.67364999999999997"/>
  </r>
  <r>
    <x v="0"/>
    <x v="2"/>
    <x v="6"/>
    <n v="688509"/>
    <n v="344.25450000000001"/>
  </r>
  <r>
    <x v="1"/>
    <x v="2"/>
    <x v="6"/>
    <n v="13190"/>
    <n v="9.7737899999999982"/>
  </r>
  <r>
    <x v="1"/>
    <x v="0"/>
    <x v="6"/>
    <n v="531.89"/>
    <n v="5.6095778849999993"/>
  </r>
  <r>
    <x v="1"/>
    <x v="1"/>
    <x v="6"/>
    <n v="144.77000000000001"/>
    <n v="6.1961560000000006E-2"/>
  </r>
  <r>
    <x v="3"/>
    <x v="2"/>
    <x v="6"/>
    <n v="705533"/>
    <n v="646.26822800000002"/>
  </r>
  <r>
    <x v="3"/>
    <x v="0"/>
    <x v="6"/>
    <n v="5001.29"/>
    <n v="13.3534443"/>
  </r>
  <r>
    <x v="3"/>
    <x v="0"/>
    <x v="6"/>
    <n v="4766.2"/>
    <n v="10.866935999999997"/>
  </r>
  <r>
    <x v="3"/>
    <x v="1"/>
    <x v="6"/>
    <n v="588.82000000000005"/>
    <n v="1.4720500000000001"/>
  </r>
  <r>
    <x v="3"/>
    <x v="1"/>
    <x v="6"/>
    <n v="271.95499999999998"/>
    <n v="0.11639674"/>
  </r>
  <r>
    <x v="2"/>
    <x v="2"/>
    <x v="6"/>
    <n v="0"/>
    <n v="0"/>
  </r>
  <r>
    <x v="2"/>
    <x v="0"/>
    <x v="6"/>
    <n v="0"/>
    <n v="0"/>
  </r>
  <r>
    <x v="2"/>
    <x v="1"/>
    <x v="6"/>
    <n v="0"/>
    <n v="0"/>
  </r>
  <r>
    <x v="0"/>
    <x v="0"/>
    <x v="7"/>
    <n v="743447"/>
    <n v="17.475069899999998"/>
  </r>
  <r>
    <x v="0"/>
    <x v="0"/>
    <x v="7"/>
    <n v="0"/>
    <n v="5.8984740000000002"/>
  </r>
  <r>
    <x v="0"/>
    <x v="1"/>
    <x v="7"/>
    <n v="2574.84"/>
    <n v="6.4371"/>
  </r>
  <r>
    <x v="0"/>
    <x v="2"/>
    <x v="7"/>
    <n v="743447"/>
    <n v="371.7235"/>
  </r>
  <r>
    <x v="1"/>
    <x v="2"/>
    <x v="7"/>
    <n v="15705"/>
    <n v="11.637405000000001"/>
  </r>
  <r>
    <x v="1"/>
    <x v="0"/>
    <x v="7"/>
    <n v="446.4"/>
    <n v="4.7079575999999994"/>
  </r>
  <r>
    <x v="1"/>
    <x v="1"/>
    <x v="7"/>
    <n v="57.385000000000005"/>
    <n v="0.14346249999999999"/>
  </r>
  <r>
    <x v="3"/>
    <x v="2"/>
    <x v="7"/>
    <n v="679939"/>
    <n v="622.8241240000001"/>
  </r>
  <r>
    <x v="3"/>
    <x v="0"/>
    <x v="7"/>
    <n v="2313.2642000000005"/>
    <n v="6.1764154140000009"/>
  </r>
  <r>
    <x v="3"/>
    <x v="0"/>
    <x v="7"/>
    <n v="3637.3136"/>
    <n v="8.2930750080000006"/>
  </r>
  <r>
    <x v="3"/>
    <x v="1"/>
    <x v="7"/>
    <n v="473.05200000000002"/>
    <n v="1.1826300000000001"/>
  </r>
  <r>
    <x v="3"/>
    <x v="1"/>
    <x v="7"/>
    <n v="333.08250000000004"/>
    <n v="0.14255931000000002"/>
  </r>
  <r>
    <x v="2"/>
    <x v="2"/>
    <x v="7"/>
    <n v="0"/>
    <n v="0"/>
  </r>
  <r>
    <x v="2"/>
    <x v="0"/>
    <x v="7"/>
    <n v="756.96"/>
    <n v="2.0210832000000001"/>
  </r>
  <r>
    <x v="2"/>
    <x v="1"/>
    <x v="7"/>
    <n v="37.425000000000004"/>
    <n v="9.3562500000000021E-2"/>
  </r>
  <r>
    <x v="0"/>
    <x v="0"/>
    <x v="8"/>
    <n v="13902.59"/>
    <n v="37.119915300000002"/>
  </r>
  <r>
    <x v="0"/>
    <x v="0"/>
    <x v="8"/>
    <n v="1114.53"/>
    <n v="2.5411283999999998"/>
  </r>
  <r>
    <x v="0"/>
    <x v="1"/>
    <x v="8"/>
    <n v="930.63499999999999"/>
    <n v="2.3265875"/>
  </r>
  <r>
    <x v="0"/>
    <x v="1"/>
    <x v="8"/>
    <n v="461.57500000000005"/>
    <n v="0.19755410000000001"/>
  </r>
  <r>
    <x v="0"/>
    <x v="2"/>
    <x v="8"/>
    <n v="665820"/>
    <n v="332.91"/>
  </r>
  <r>
    <x v="1"/>
    <x v="2"/>
    <x v="8"/>
    <n v="16352.8"/>
    <n v="12.1174248"/>
  </r>
  <r>
    <x v="1"/>
    <x v="0"/>
    <x v="8"/>
    <n v="958.22299999999996"/>
    <n v="10.105898870000001"/>
  </r>
  <r>
    <x v="1"/>
    <x v="1"/>
    <x v="8"/>
    <n v="44.910000000000004"/>
    <n v="0.112275"/>
  </r>
  <r>
    <x v="3"/>
    <x v="2"/>
    <x v="8"/>
    <n v="454470"/>
    <n v="416.29451999999998"/>
  </r>
  <r>
    <x v="3"/>
    <x v="0"/>
    <x v="8"/>
    <n v="2240.5250000000001"/>
    <n v="5.9822017499999998"/>
  </r>
  <r>
    <x v="3"/>
    <x v="0"/>
    <x v="8"/>
    <n v="2019.5211999999999"/>
    <n v="4.6045083360000003"/>
  </r>
  <r>
    <x v="3"/>
    <x v="1"/>
    <x v="8"/>
    <n v="242.01500000000001"/>
    <n v="0.60503750000000001"/>
  </r>
  <r>
    <x v="3"/>
    <x v="1"/>
    <x v="8"/>
    <n v="129.74"/>
    <n v="5.5528719999999997E-2"/>
  </r>
  <r>
    <x v="2"/>
    <x v="2"/>
    <x v="8"/>
    <n v="0"/>
    <n v="0"/>
  </r>
  <r>
    <x v="2"/>
    <x v="0"/>
    <x v="8"/>
    <n v="334.02"/>
    <n v="0.8918334"/>
  </r>
  <r>
    <x v="2"/>
    <x v="1"/>
    <x v="8"/>
    <n v="22.455000000000002"/>
    <n v="5.61375E-2"/>
  </r>
  <r>
    <x v="0"/>
    <x v="0"/>
    <x v="9"/>
    <n v="13334.89"/>
    <n v="35.6041563"/>
  </r>
  <r>
    <x v="0"/>
    <x v="0"/>
    <x v="9"/>
    <n v="4342.91"/>
    <n v="9.9018347999999996"/>
  </r>
  <r>
    <x v="0"/>
    <x v="1"/>
    <x v="9"/>
    <n v="474.05"/>
    <n v="1.185125"/>
  </r>
  <r>
    <x v="0"/>
    <x v="1"/>
    <x v="9"/>
    <n v="429.14"/>
    <n v="0.18367191999999999"/>
  </r>
  <r>
    <x v="0"/>
    <x v="2"/>
    <x v="9"/>
    <n v="947002"/>
    <n v="473.50099999999998"/>
  </r>
  <r>
    <x v="1"/>
    <x v="2"/>
    <x v="9"/>
    <n v="14820.7"/>
    <n v="10.9821387"/>
  </r>
  <r>
    <x v="1"/>
    <x v="0"/>
    <x v="9"/>
    <n v="214.11600000000001"/>
    <n v="2.2581743940000001"/>
  </r>
  <r>
    <x v="1"/>
    <x v="1"/>
    <x v="9"/>
    <n v="39.92"/>
    <n v="9.98E-2"/>
  </r>
  <r>
    <x v="3"/>
    <x v="2"/>
    <x v="9"/>
    <n v="459832"/>
    <n v="421.02061120000002"/>
  </r>
  <r>
    <x v="3"/>
    <x v="0"/>
    <x v="9"/>
    <n v="2927.48"/>
    <n v="7.8163716000000001"/>
  </r>
  <r>
    <x v="3"/>
    <x v="0"/>
    <x v="9"/>
    <n v="2229.14"/>
    <n v="5.0824391999999996"/>
  </r>
  <r>
    <x v="3"/>
    <x v="1"/>
    <x v="9"/>
    <n v="244.51000000000002"/>
    <n v="0.61127500000000001"/>
  </r>
  <r>
    <x v="3"/>
    <x v="1"/>
    <x v="9"/>
    <n v="239.52"/>
    <n v="0.10251456"/>
  </r>
  <r>
    <x v="2"/>
    <x v="2"/>
    <x v="9"/>
    <n v="0"/>
    <n v="0"/>
  </r>
  <r>
    <x v="2"/>
    <x v="0"/>
    <x v="9"/>
    <n v="152.12"/>
    <n v="0.40616039999999998"/>
  </r>
  <r>
    <x v="2"/>
    <x v="1"/>
    <x v="9"/>
    <n v="20"/>
    <n v="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1">
  <location ref="A3:B16" firstHeaderRow="1" firstDataRow="1" firstDataCol="1" rowPageCount="1" colPageCount="1"/>
  <pivotFields count="3">
    <pivotField axis="axisPage" multipleItemSelectionAllowed="1" showAll="0">
      <items count="6">
        <item x="0"/>
        <item x="1"/>
        <item x="2"/>
        <item x="3"/>
        <item x="4"/>
        <item t="default"/>
      </items>
    </pivotField>
    <pivotField axis="axisRow" showAll="0">
      <items count="13">
        <item x="0"/>
        <item x="1"/>
        <item x="2"/>
        <item x="3"/>
        <item x="4"/>
        <item x="5"/>
        <item x="6"/>
        <item x="7"/>
        <item x="8"/>
        <item x="9"/>
        <item x="10"/>
        <item x="11"/>
        <item t="default"/>
      </items>
    </pivotField>
    <pivotField dataField="1" showAll="0"/>
  </pivotFields>
  <rowFields count="1">
    <field x="1"/>
  </rowFields>
  <rowItems count="13">
    <i>
      <x/>
    </i>
    <i>
      <x v="1"/>
    </i>
    <i>
      <x v="2"/>
    </i>
    <i>
      <x v="3"/>
    </i>
    <i>
      <x v="4"/>
    </i>
    <i>
      <x v="5"/>
    </i>
    <i>
      <x v="6"/>
    </i>
    <i>
      <x v="7"/>
    </i>
    <i>
      <x v="8"/>
    </i>
    <i>
      <x v="9"/>
    </i>
    <i>
      <x v="10"/>
    </i>
    <i>
      <x v="11"/>
    </i>
    <i t="grand">
      <x/>
    </i>
  </rowItems>
  <colItems count="1">
    <i/>
  </colItems>
  <pageFields count="1">
    <pageField fld="0" hier="-1"/>
  </pageFields>
  <dataFields count="1">
    <dataField name="Sum of Emissions" fld="2" baseField="1" baseItem="0"/>
  </dataFields>
  <chartFormats count="20">
    <chartFormat chart="31" format="64" series="1">
      <pivotArea type="data" outline="0" fieldPosition="0">
        <references count="1">
          <reference field="4294967294" count="1" selected="0">
            <x v="0"/>
          </reference>
        </references>
      </pivotArea>
    </chartFormat>
    <chartFormat chart="31" format="65">
      <pivotArea type="data" outline="0" fieldPosition="0">
        <references count="2">
          <reference field="4294967294" count="1" selected="0">
            <x v="0"/>
          </reference>
          <reference field="1" count="1" selected="0">
            <x v="0"/>
          </reference>
        </references>
      </pivotArea>
    </chartFormat>
    <chartFormat chart="31" format="66">
      <pivotArea type="data" outline="0" fieldPosition="0">
        <references count="2">
          <reference field="4294967294" count="1" selected="0">
            <x v="0"/>
          </reference>
          <reference field="1" count="1" selected="0">
            <x v="1"/>
          </reference>
        </references>
      </pivotArea>
    </chartFormat>
    <chartFormat chart="31" format="67">
      <pivotArea type="data" outline="0" fieldPosition="0">
        <references count="2">
          <reference field="4294967294" count="1" selected="0">
            <x v="0"/>
          </reference>
          <reference field="1" count="1" selected="0">
            <x v="2"/>
          </reference>
        </references>
      </pivotArea>
    </chartFormat>
    <chartFormat chart="31" format="68">
      <pivotArea type="data" outline="0" fieldPosition="0">
        <references count="2">
          <reference field="4294967294" count="1" selected="0">
            <x v="0"/>
          </reference>
          <reference field="1" count="1" selected="0">
            <x v="3"/>
          </reference>
        </references>
      </pivotArea>
    </chartFormat>
    <chartFormat chart="31" format="69">
      <pivotArea type="data" outline="0" fieldPosition="0">
        <references count="2">
          <reference field="4294967294" count="1" selected="0">
            <x v="0"/>
          </reference>
          <reference field="1" count="1" selected="0">
            <x v="4"/>
          </reference>
        </references>
      </pivotArea>
    </chartFormat>
    <chartFormat chart="31" format="70">
      <pivotArea type="data" outline="0" fieldPosition="0">
        <references count="2">
          <reference field="4294967294" count="1" selected="0">
            <x v="0"/>
          </reference>
          <reference field="1" count="1" selected="0">
            <x v="5"/>
          </reference>
        </references>
      </pivotArea>
    </chartFormat>
    <chartFormat chart="31" format="71">
      <pivotArea type="data" outline="0" fieldPosition="0">
        <references count="2">
          <reference field="4294967294" count="1" selected="0">
            <x v="0"/>
          </reference>
          <reference field="1" count="1" selected="0">
            <x v="6"/>
          </reference>
        </references>
      </pivotArea>
    </chartFormat>
    <chartFormat chart="31" format="72">
      <pivotArea type="data" outline="0" fieldPosition="0">
        <references count="2">
          <reference field="4294967294" count="1" selected="0">
            <x v="0"/>
          </reference>
          <reference field="1" count="1" selected="0">
            <x v="7"/>
          </reference>
        </references>
      </pivotArea>
    </chartFormat>
    <chartFormat chart="32" format="73" series="1">
      <pivotArea type="data" outline="0" fieldPosition="0">
        <references count="1">
          <reference field="4294967294" count="1" selected="0">
            <x v="0"/>
          </reference>
        </references>
      </pivotArea>
    </chartFormat>
    <chartFormat chart="32" format="74">
      <pivotArea type="data" outline="0" fieldPosition="0">
        <references count="2">
          <reference field="4294967294" count="1" selected="0">
            <x v="0"/>
          </reference>
          <reference field="1" count="1" selected="0">
            <x v="0"/>
          </reference>
        </references>
      </pivotArea>
    </chartFormat>
    <chartFormat chart="32" format="75">
      <pivotArea type="data" outline="0" fieldPosition="0">
        <references count="2">
          <reference field="4294967294" count="1" selected="0">
            <x v="0"/>
          </reference>
          <reference field="1" count="1" selected="0">
            <x v="1"/>
          </reference>
        </references>
      </pivotArea>
    </chartFormat>
    <chartFormat chart="32" format="76">
      <pivotArea type="data" outline="0" fieldPosition="0">
        <references count="2">
          <reference field="4294967294" count="1" selected="0">
            <x v="0"/>
          </reference>
          <reference field="1" count="1" selected="0">
            <x v="2"/>
          </reference>
        </references>
      </pivotArea>
    </chartFormat>
    <chartFormat chart="32" format="77">
      <pivotArea type="data" outline="0" fieldPosition="0">
        <references count="2">
          <reference field="4294967294" count="1" selected="0">
            <x v="0"/>
          </reference>
          <reference field="1" count="1" selected="0">
            <x v="3"/>
          </reference>
        </references>
      </pivotArea>
    </chartFormat>
    <chartFormat chart="32" format="78">
      <pivotArea type="data" outline="0" fieldPosition="0">
        <references count="2">
          <reference field="4294967294" count="1" selected="0">
            <x v="0"/>
          </reference>
          <reference field="1" count="1" selected="0">
            <x v="4"/>
          </reference>
        </references>
      </pivotArea>
    </chartFormat>
    <chartFormat chart="32" format="79">
      <pivotArea type="data" outline="0" fieldPosition="0">
        <references count="2">
          <reference field="4294967294" count="1" selected="0">
            <x v="0"/>
          </reference>
          <reference field="1" count="1" selected="0">
            <x v="5"/>
          </reference>
        </references>
      </pivotArea>
    </chartFormat>
    <chartFormat chart="32" format="80">
      <pivotArea type="data" outline="0" fieldPosition="0">
        <references count="2">
          <reference field="4294967294" count="1" selected="0">
            <x v="0"/>
          </reference>
          <reference field="1" count="1" selected="0">
            <x v="6"/>
          </reference>
        </references>
      </pivotArea>
    </chartFormat>
    <chartFormat chart="32" format="81">
      <pivotArea type="data" outline="0" fieldPosition="0">
        <references count="2">
          <reference field="4294967294" count="1" selected="0">
            <x v="0"/>
          </reference>
          <reference field="1" count="1" selected="0">
            <x v="7"/>
          </reference>
        </references>
      </pivotArea>
    </chartFormat>
    <chartFormat chart="0" format="65" series="1">
      <pivotArea type="data" outline="0" fieldPosition="0">
        <references count="1">
          <reference field="4294967294" count="1" selected="0">
            <x v="0"/>
          </reference>
        </references>
      </pivotArea>
    </chartFormat>
    <chartFormat chart="0" format="66">
      <pivotArea type="data" outline="0" fieldPosition="0">
        <references count="2">
          <reference field="4294967294" count="1" selected="0">
            <x v="0"/>
          </reference>
          <reference field="1"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5">
  <location ref="A3:G17" firstHeaderRow="1" firstDataRow="2" firstDataCol="1"/>
  <pivotFields count="4">
    <pivotField axis="axisCol" showAll="0">
      <items count="7">
        <item x="0"/>
        <item x="1"/>
        <item x="2"/>
        <item x="3"/>
        <item x="4"/>
        <item h="1" m="1" x="5"/>
        <item t="default"/>
      </items>
    </pivotField>
    <pivotField axis="axisRow" multipleItemSelectionAllowed="1" showAll="0">
      <items count="13">
        <item x="0"/>
        <item x="1"/>
        <item x="2"/>
        <item x="3"/>
        <item x="4"/>
        <item x="5"/>
        <item x="6"/>
        <item x="7"/>
        <item x="8"/>
        <item x="9"/>
        <item x="10"/>
        <item x="11"/>
        <item t="default"/>
      </items>
    </pivotField>
    <pivotField showAll="0"/>
    <pivotField dataField="1" showAll="0" defaultSubtotal="0"/>
  </pivotFields>
  <rowFields count="1">
    <field x="1"/>
  </rowFields>
  <rowItems count="13">
    <i>
      <x/>
    </i>
    <i>
      <x v="1"/>
    </i>
    <i>
      <x v="2"/>
    </i>
    <i>
      <x v="3"/>
    </i>
    <i>
      <x v="4"/>
    </i>
    <i>
      <x v="5"/>
    </i>
    <i>
      <x v="6"/>
    </i>
    <i>
      <x v="7"/>
    </i>
    <i>
      <x v="8"/>
    </i>
    <i>
      <x v="9"/>
    </i>
    <i>
      <x v="10"/>
    </i>
    <i>
      <x v="11"/>
    </i>
    <i t="grand">
      <x/>
    </i>
  </rowItems>
  <colFields count="1">
    <field x="0"/>
  </colFields>
  <colItems count="6">
    <i>
      <x/>
    </i>
    <i>
      <x v="1"/>
    </i>
    <i>
      <x v="2"/>
    </i>
    <i>
      <x v="3"/>
    </i>
    <i>
      <x v="4"/>
    </i>
    <i t="grand">
      <x/>
    </i>
  </colItems>
  <dataFields count="1">
    <dataField name="Sum of ΔEmissions since 2011" fld="3" showDataAs="percentOfTotal" baseField="0" baseItem="686219488" numFmtId="10"/>
  </dataFields>
  <chartFormats count="13">
    <chartFormat chart="39" format="14" series="1">
      <pivotArea type="data" outline="0" fieldPosition="0">
        <references count="2">
          <reference field="4294967294" count="1" selected="0">
            <x v="0"/>
          </reference>
          <reference field="0" count="1" selected="0">
            <x v="0"/>
          </reference>
        </references>
      </pivotArea>
    </chartFormat>
    <chartFormat chart="39" format="15" series="1">
      <pivotArea type="data" outline="0" fieldPosition="0">
        <references count="2">
          <reference field="4294967294" count="1" selected="0">
            <x v="0"/>
          </reference>
          <reference field="0" count="1" selected="0">
            <x v="3"/>
          </reference>
        </references>
      </pivotArea>
    </chartFormat>
    <chartFormat chart="40" format="16" series="1">
      <pivotArea type="data" outline="0" fieldPosition="0">
        <references count="2">
          <reference field="4294967294" count="1" selected="0">
            <x v="0"/>
          </reference>
          <reference field="0" count="1" selected="0">
            <x v="0"/>
          </reference>
        </references>
      </pivotArea>
    </chartFormat>
    <chartFormat chart="40" format="17" series="1">
      <pivotArea type="data" outline="0" fieldPosition="0">
        <references count="2">
          <reference field="4294967294" count="1" selected="0">
            <x v="0"/>
          </reference>
          <reference field="0" count="1" selected="0">
            <x v="3"/>
          </reference>
        </references>
      </pivotArea>
    </chartFormat>
    <chartFormat chart="43" format="16" series="1">
      <pivotArea type="data" outline="0" fieldPosition="0">
        <references count="2">
          <reference field="4294967294" count="1" selected="0">
            <x v="0"/>
          </reference>
          <reference field="0" count="1" selected="0">
            <x v="2"/>
          </reference>
        </references>
      </pivotArea>
    </chartFormat>
    <chartFormat chart="43" format="17" series="1">
      <pivotArea type="data" outline="0" fieldPosition="0">
        <references count="2">
          <reference field="4294967294" count="1" selected="0">
            <x v="0"/>
          </reference>
          <reference field="0" count="1" selected="0">
            <x v="4"/>
          </reference>
        </references>
      </pivotArea>
    </chartFormat>
    <chartFormat chart="44" format="18" series="1">
      <pivotArea type="data" outline="0" fieldPosition="0">
        <references count="2">
          <reference field="4294967294" count="1" selected="0">
            <x v="0"/>
          </reference>
          <reference field="0" count="1" selected="0">
            <x v="2"/>
          </reference>
        </references>
      </pivotArea>
    </chartFormat>
    <chartFormat chart="44" format="19" series="1">
      <pivotArea type="data" outline="0" fieldPosition="0">
        <references count="2">
          <reference field="4294967294" count="1" selected="0">
            <x v="0"/>
          </reference>
          <reference field="0" count="1" selected="0">
            <x v="4"/>
          </reference>
        </references>
      </pivotArea>
    </chartFormat>
    <chartFormat chart="0" format="22" series="1">
      <pivotArea type="data" outline="0" fieldPosition="0">
        <references count="2">
          <reference field="4294967294" count="1" selected="0">
            <x v="0"/>
          </reference>
          <reference field="0" count="1" selected="0">
            <x v="0"/>
          </reference>
        </references>
      </pivotArea>
    </chartFormat>
    <chartFormat chart="0" format="23" series="1">
      <pivotArea type="data" outline="0" fieldPosition="0">
        <references count="2">
          <reference field="4294967294" count="1" selected="0">
            <x v="0"/>
          </reference>
          <reference field="0" count="1" selected="0">
            <x v="1"/>
          </reference>
        </references>
      </pivotArea>
    </chartFormat>
    <chartFormat chart="0" format="24" series="1">
      <pivotArea type="data" outline="0" fieldPosition="0">
        <references count="2">
          <reference field="4294967294" count="1" selected="0">
            <x v="0"/>
          </reference>
          <reference field="0" count="1" selected="0">
            <x v="2"/>
          </reference>
        </references>
      </pivotArea>
    </chartFormat>
    <chartFormat chart="0" format="25" series="1">
      <pivotArea type="data" outline="0" fieldPosition="0">
        <references count="2">
          <reference field="4294967294" count="1" selected="0">
            <x v="0"/>
          </reference>
          <reference field="0" count="1" selected="0">
            <x v="3"/>
          </reference>
        </references>
      </pivotArea>
    </chartFormat>
    <chartFormat chart="0" format="26" series="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94">
  <location ref="A4:B8" firstHeaderRow="1" firstDataRow="1" firstDataCol="1" rowPageCount="1" colPageCount="1"/>
  <pivotFields count="5">
    <pivotField axis="axisPage" multipleItemSelectionAllowed="1" showAll="0">
      <items count="9">
        <item h="1" m="1" x="7"/>
        <item h="1" m="1" x="4"/>
        <item h="1" m="1" x="5"/>
        <item h="1" m="1" x="6"/>
        <item x="0"/>
        <item x="1"/>
        <item x="2"/>
        <item x="3"/>
        <item t="default"/>
      </items>
    </pivotField>
    <pivotField axis="axisRow" multipleItemSelectionAllowed="1" showAll="0">
      <items count="4">
        <item x="2"/>
        <item x="0"/>
        <item x="1"/>
        <item t="default"/>
      </items>
    </pivotField>
    <pivotField multipleItemSelectionAllowed="1" showAll="0">
      <items count="11">
        <item x="0"/>
        <item x="1"/>
        <item x="2"/>
        <item x="3"/>
        <item x="4"/>
        <item x="5"/>
        <item x="6"/>
        <item x="7"/>
        <item x="8"/>
        <item x="9"/>
        <item t="default"/>
      </items>
    </pivotField>
    <pivotField showAll="0"/>
    <pivotField dataField="1" showAll="0"/>
  </pivotFields>
  <rowFields count="1">
    <field x="1"/>
  </rowFields>
  <rowItems count="4">
    <i>
      <x/>
    </i>
    <i>
      <x v="1"/>
    </i>
    <i>
      <x v="2"/>
    </i>
    <i t="grand">
      <x/>
    </i>
  </rowItems>
  <colItems count="1">
    <i/>
  </colItems>
  <pageFields count="1">
    <pageField fld="0" hier="-1"/>
  </pageFields>
  <dataFields count="1">
    <dataField name="Source Contribution" fld="4" showDataAs="percentOfTotal" baseField="0" baseItem="409649904" numFmtId="10"/>
  </dataFields>
  <chartFormats count="9">
    <chartFormat chart="40" format="2" series="1">
      <pivotArea type="data" outline="0" fieldPosition="0">
        <references count="2">
          <reference field="4294967294" count="1" selected="0">
            <x v="0"/>
          </reference>
          <reference field="0" count="1" selected="0">
            <x v="4"/>
          </reference>
        </references>
      </pivotArea>
    </chartFormat>
    <chartFormat chart="40" format="3" series="1">
      <pivotArea type="data" outline="0" fieldPosition="0">
        <references count="2">
          <reference field="4294967294" count="1" selected="0">
            <x v="0"/>
          </reference>
          <reference field="0" count="1" selected="0">
            <x v="7"/>
          </reference>
        </references>
      </pivotArea>
    </chartFormat>
    <chartFormat chart="40" format="4" series="1">
      <pivotArea type="data" outline="0" fieldPosition="0">
        <references count="2">
          <reference field="4294967294" count="1" selected="0">
            <x v="0"/>
          </reference>
          <reference field="0" count="1" selected="0">
            <x v="6"/>
          </reference>
        </references>
      </pivotArea>
    </chartFormat>
    <chartFormat chart="40" format="5" series="1">
      <pivotArea type="data" outline="0" fieldPosition="0">
        <references count="2">
          <reference field="4294967294" count="1" selected="0">
            <x v="0"/>
          </reference>
          <reference field="0" count="1" selected="0">
            <x v="5"/>
          </reference>
        </references>
      </pivotArea>
    </chartFormat>
    <chartFormat chart="40" format="6" series="1">
      <pivotArea type="data" outline="0" fieldPosition="0">
        <references count="1">
          <reference field="4294967294" count="1" selected="0">
            <x v="0"/>
          </reference>
        </references>
      </pivotArea>
    </chartFormat>
    <chartFormat chart="29" format="19" series="1">
      <pivotArea type="data" outline="0" fieldPosition="0">
        <references count="1">
          <reference field="4294967294" count="1" selected="0">
            <x v="0"/>
          </reference>
        </references>
      </pivotArea>
    </chartFormat>
    <chartFormat chart="29" format="20">
      <pivotArea type="data" outline="0" fieldPosition="0">
        <references count="2">
          <reference field="4294967294" count="1" selected="0">
            <x v="0"/>
          </reference>
          <reference field="1" count="1" selected="0">
            <x v="0"/>
          </reference>
        </references>
      </pivotArea>
    </chartFormat>
    <chartFormat chart="29" format="21">
      <pivotArea type="data" outline="0" fieldPosition="0">
        <references count="2">
          <reference field="4294967294" count="1" selected="0">
            <x v="0"/>
          </reference>
          <reference field="1" count="1" selected="0">
            <x v="1"/>
          </reference>
        </references>
      </pivotArea>
    </chartFormat>
    <chartFormat chart="29" format="22">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8"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
  <location ref="A4:G9" firstHeaderRow="1" firstDataRow="2" firstDataCol="1"/>
  <pivotFields count="5">
    <pivotField axis="axisCol" showAll="0">
      <items count="6">
        <item x="2"/>
        <item x="4"/>
        <item x="0"/>
        <item x="3"/>
        <item x="1"/>
        <item t="default"/>
      </items>
    </pivotField>
    <pivotField axis="axisRow" multipleItemSelectionAllowed="1" showAll="0">
      <items count="4">
        <item x="0"/>
        <item x="1"/>
        <item x="2"/>
        <item t="default"/>
      </items>
    </pivotField>
    <pivotField showAll="0"/>
    <pivotField showAll="0" defaultSubtotal="0"/>
    <pivotField dataField="1" showAll="0"/>
  </pivotFields>
  <rowFields count="1">
    <field x="1"/>
  </rowFields>
  <rowItems count="4">
    <i>
      <x/>
    </i>
    <i>
      <x v="1"/>
    </i>
    <i>
      <x v="2"/>
    </i>
    <i t="grand">
      <x/>
    </i>
  </rowItems>
  <colFields count="1">
    <field x="0"/>
  </colFields>
  <colItems count="6">
    <i>
      <x/>
    </i>
    <i>
      <x v="1"/>
    </i>
    <i>
      <x v="2"/>
    </i>
    <i>
      <x v="3"/>
    </i>
    <i>
      <x v="4"/>
    </i>
    <i t="grand">
      <x/>
    </i>
  </colItems>
  <dataFields count="1">
    <dataField name="Average of Emissions/staff" fld="4" subtotal="average" baseField="0" baseItem="0"/>
  </dataFields>
  <chartFormats count="6">
    <chartFormat chart="0" format="7" series="1">
      <pivotArea type="data" outline="0" fieldPosition="0">
        <references count="1">
          <reference field="4294967294" count="1" selected="0">
            <x v="0"/>
          </reference>
        </references>
      </pivotArea>
    </chartFormat>
    <chartFormat chart="0" format="8" series="1">
      <pivotArea type="data" outline="0" fieldPosition="0">
        <references count="2">
          <reference field="4294967294" count="1" selected="0">
            <x v="0"/>
          </reference>
          <reference field="0" count="1" selected="0">
            <x v="0"/>
          </reference>
        </references>
      </pivotArea>
    </chartFormat>
    <chartFormat chart="0" format="9" series="1">
      <pivotArea type="data" outline="0" fieldPosition="0">
        <references count="2">
          <reference field="4294967294" count="1" selected="0">
            <x v="0"/>
          </reference>
          <reference field="0" count="1" selected="0">
            <x v="1"/>
          </reference>
        </references>
      </pivotArea>
    </chartFormat>
    <chartFormat chart="0" format="10" series="1">
      <pivotArea type="data" outline="0" fieldPosition="0">
        <references count="2">
          <reference field="4294967294" count="1" selected="0">
            <x v="0"/>
          </reference>
          <reference field="0" count="1" selected="0">
            <x v="2"/>
          </reference>
        </references>
      </pivotArea>
    </chartFormat>
    <chartFormat chart="0" format="11" series="1">
      <pivotArea type="data" outline="0" fieldPosition="0">
        <references count="2">
          <reference field="4294967294" count="1" selected="0">
            <x v="0"/>
          </reference>
          <reference field="0" count="1" selected="0">
            <x v="3"/>
          </reference>
        </references>
      </pivotArea>
    </chartFormat>
    <chartFormat chart="0" format="12" series="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9" cacheId="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8">
  <location ref="A4:B9" firstHeaderRow="1" firstDataRow="1" firstDataCol="1" rowPageCount="2" colPageCount="1"/>
  <pivotFields count="6">
    <pivotField showAll="0" defaultSubtotal="0"/>
    <pivotField axis="axisRow" showAll="0" defaultSubtotal="0">
      <items count="8">
        <item m="1" x="7"/>
        <item m="1" x="5"/>
        <item m="1" x="6"/>
        <item m="1" x="4"/>
        <item x="0"/>
        <item x="1"/>
        <item x="2"/>
        <item x="3"/>
      </items>
    </pivotField>
    <pivotField axis="axisPage" multipleItemSelectionAllowed="1" showAll="0">
      <items count="4">
        <item x="2"/>
        <item x="1"/>
        <item x="0"/>
        <item t="default"/>
      </items>
    </pivotField>
    <pivotField axis="axisPage" multipleItemSelectionAllowed="1" showAll="0">
      <items count="10">
        <item x="0"/>
        <item x="1"/>
        <item x="2"/>
        <item x="3"/>
        <item x="4"/>
        <item x="5"/>
        <item x="6"/>
        <item x="7"/>
        <item x="8"/>
        <item t="default"/>
      </items>
    </pivotField>
    <pivotField showAll="0"/>
    <pivotField dataField="1" showAll="0"/>
  </pivotFields>
  <rowFields count="1">
    <field x="1"/>
  </rowFields>
  <rowItems count="5">
    <i>
      <x v="4"/>
    </i>
    <i>
      <x v="5"/>
    </i>
    <i>
      <x v="6"/>
    </i>
    <i>
      <x v="7"/>
    </i>
    <i t="grand">
      <x/>
    </i>
  </rowItems>
  <colItems count="1">
    <i/>
  </colItems>
  <pageFields count="2">
    <pageField fld="3" hier="-1"/>
    <pageField fld="2" hier="-1"/>
  </pageFields>
  <dataFields count="1">
    <dataField name="% Contribution" fld="5" showDataAs="percentOfTotal" baseField="1" baseItem="2" numFmtId="10"/>
  </dataFields>
  <chartFormats count="25">
    <chartFormat chart="12" format="32" series="1">
      <pivotArea type="data" outline="0" fieldPosition="0">
        <references count="1">
          <reference field="4294967294" count="1" selected="0">
            <x v="0"/>
          </reference>
        </references>
      </pivotArea>
    </chartFormat>
    <chartFormat chart="12" format="33">
      <pivotArea type="data" outline="0" fieldPosition="0">
        <references count="2">
          <reference field="4294967294" count="1" selected="0">
            <x v="0"/>
          </reference>
          <reference field="1" count="1" selected="0">
            <x v="4"/>
          </reference>
        </references>
      </pivotArea>
    </chartFormat>
    <chartFormat chart="12" format="34">
      <pivotArea type="data" outline="0" fieldPosition="0">
        <references count="2">
          <reference field="4294967294" count="1" selected="0">
            <x v="0"/>
          </reference>
          <reference field="1" count="1" selected="0">
            <x v="5"/>
          </reference>
        </references>
      </pivotArea>
    </chartFormat>
    <chartFormat chart="12" format="35">
      <pivotArea type="data" outline="0" fieldPosition="0">
        <references count="2">
          <reference field="4294967294" count="1" selected="0">
            <x v="0"/>
          </reference>
          <reference field="1" count="1" selected="0">
            <x v="6"/>
          </reference>
        </references>
      </pivotArea>
    </chartFormat>
    <chartFormat chart="12" format="36">
      <pivotArea type="data" outline="0" fieldPosition="0">
        <references count="2">
          <reference field="4294967294" count="1" selected="0">
            <x v="0"/>
          </reference>
          <reference field="1" count="1" selected="0">
            <x v="7"/>
          </reference>
        </references>
      </pivotArea>
    </chartFormat>
    <chartFormat chart="13" format="37" series="1">
      <pivotArea type="data" outline="0" fieldPosition="0">
        <references count="1">
          <reference field="4294967294" count="1" selected="0">
            <x v="0"/>
          </reference>
        </references>
      </pivotArea>
    </chartFormat>
    <chartFormat chart="13" format="38">
      <pivotArea type="data" outline="0" fieldPosition="0">
        <references count="2">
          <reference field="4294967294" count="1" selected="0">
            <x v="0"/>
          </reference>
          <reference field="1" count="1" selected="0">
            <x v="4"/>
          </reference>
        </references>
      </pivotArea>
    </chartFormat>
    <chartFormat chart="13" format="39">
      <pivotArea type="data" outline="0" fieldPosition="0">
        <references count="2">
          <reference field="4294967294" count="1" selected="0">
            <x v="0"/>
          </reference>
          <reference field="1" count="1" selected="0">
            <x v="5"/>
          </reference>
        </references>
      </pivotArea>
    </chartFormat>
    <chartFormat chart="13" format="40">
      <pivotArea type="data" outline="0" fieldPosition="0">
        <references count="2">
          <reference field="4294967294" count="1" selected="0">
            <x v="0"/>
          </reference>
          <reference field="1" count="1" selected="0">
            <x v="6"/>
          </reference>
        </references>
      </pivotArea>
    </chartFormat>
    <chartFormat chart="13" format="41">
      <pivotArea type="data" outline="0" fieldPosition="0">
        <references count="2">
          <reference field="4294967294" count="1" selected="0">
            <x v="0"/>
          </reference>
          <reference field="1" count="1" selected="0">
            <x v="7"/>
          </reference>
        </references>
      </pivotArea>
    </chartFormat>
    <chartFormat chart="14" format="35" series="1">
      <pivotArea type="data" outline="0" fieldPosition="0">
        <references count="1">
          <reference field="4294967294" count="1" selected="0">
            <x v="0"/>
          </reference>
        </references>
      </pivotArea>
    </chartFormat>
    <chartFormat chart="14" format="36">
      <pivotArea type="data" outline="0" fieldPosition="0">
        <references count="2">
          <reference field="4294967294" count="1" selected="0">
            <x v="0"/>
          </reference>
          <reference field="1" count="1" selected="0">
            <x v="4"/>
          </reference>
        </references>
      </pivotArea>
    </chartFormat>
    <chartFormat chart="14" format="37">
      <pivotArea type="data" outline="0" fieldPosition="0">
        <references count="2">
          <reference field="4294967294" count="1" selected="0">
            <x v="0"/>
          </reference>
          <reference field="1" count="1" selected="0">
            <x v="5"/>
          </reference>
        </references>
      </pivotArea>
    </chartFormat>
    <chartFormat chart="14" format="38">
      <pivotArea type="data" outline="0" fieldPosition="0">
        <references count="2">
          <reference field="4294967294" count="1" selected="0">
            <x v="0"/>
          </reference>
          <reference field="1" count="1" selected="0">
            <x v="6"/>
          </reference>
        </references>
      </pivotArea>
    </chartFormat>
    <chartFormat chart="14" format="39">
      <pivotArea type="data" outline="0" fieldPosition="0">
        <references count="2">
          <reference field="4294967294" count="1" selected="0">
            <x v="0"/>
          </reference>
          <reference field="1" count="1" selected="0">
            <x v="7"/>
          </reference>
        </references>
      </pivotArea>
    </chartFormat>
    <chartFormat chart="15" format="40" series="1">
      <pivotArea type="data" outline="0" fieldPosition="0">
        <references count="1">
          <reference field="4294967294" count="1" selected="0">
            <x v="0"/>
          </reference>
        </references>
      </pivotArea>
    </chartFormat>
    <chartFormat chart="15" format="41">
      <pivotArea type="data" outline="0" fieldPosition="0">
        <references count="2">
          <reference field="4294967294" count="1" selected="0">
            <x v="0"/>
          </reference>
          <reference field="1" count="1" selected="0">
            <x v="4"/>
          </reference>
        </references>
      </pivotArea>
    </chartFormat>
    <chartFormat chart="15" format="42">
      <pivotArea type="data" outline="0" fieldPosition="0">
        <references count="2">
          <reference field="4294967294" count="1" selected="0">
            <x v="0"/>
          </reference>
          <reference field="1" count="1" selected="0">
            <x v="5"/>
          </reference>
        </references>
      </pivotArea>
    </chartFormat>
    <chartFormat chart="15" format="43">
      <pivotArea type="data" outline="0" fieldPosition="0">
        <references count="2">
          <reference field="4294967294" count="1" selected="0">
            <x v="0"/>
          </reference>
          <reference field="1" count="1" selected="0">
            <x v="6"/>
          </reference>
        </references>
      </pivotArea>
    </chartFormat>
    <chartFormat chart="15" format="44">
      <pivotArea type="data" outline="0" fieldPosition="0">
        <references count="2">
          <reference field="4294967294" count="1" selected="0">
            <x v="0"/>
          </reference>
          <reference field="1" count="1" selected="0">
            <x v="7"/>
          </reference>
        </references>
      </pivotArea>
    </chartFormat>
    <chartFormat chart="0" format="35" series="1">
      <pivotArea type="data" outline="0" fieldPosition="0">
        <references count="1">
          <reference field="4294967294" count="1" selected="0">
            <x v="0"/>
          </reference>
        </references>
      </pivotArea>
    </chartFormat>
    <chartFormat chart="0" format="36">
      <pivotArea type="data" outline="0" fieldPosition="0">
        <references count="2">
          <reference field="4294967294" count="1" selected="0">
            <x v="0"/>
          </reference>
          <reference field="1" count="1" selected="0">
            <x v="4"/>
          </reference>
        </references>
      </pivotArea>
    </chartFormat>
    <chartFormat chart="0" format="37">
      <pivotArea type="data" outline="0" fieldPosition="0">
        <references count="2">
          <reference field="4294967294" count="1" selected="0">
            <x v="0"/>
          </reference>
          <reference field="1" count="1" selected="0">
            <x v="5"/>
          </reference>
        </references>
      </pivotArea>
    </chartFormat>
    <chartFormat chart="0" format="38">
      <pivotArea type="data" outline="0" fieldPosition="0">
        <references count="2">
          <reference field="4294967294" count="1" selected="0">
            <x v="0"/>
          </reference>
          <reference field="1" count="1" selected="0">
            <x v="6"/>
          </reference>
        </references>
      </pivotArea>
    </chartFormat>
    <chartFormat chart="0" format="39">
      <pivotArea type="data" outline="0" fieldPosition="0">
        <references count="2">
          <reference field="4294967294" count="1" selected="0">
            <x v="0"/>
          </reference>
          <reference field="1"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ventory_Item1" xr10:uid="{00000000-0013-0000-FFFF-FFFF01000000}" sourceName="Inventory Item">
  <pivotTables>
    <pivotTable tabId="7" name="PivotTable9"/>
  </pivotTables>
  <data>
    <tabular pivotCacheId="6" showMissing="0">
      <items count="3">
        <i x="2" s="1"/>
        <i x="0" s="1"/>
        <i x="1"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2" xr10:uid="{00000000-0013-0000-FFFF-FFFF0A000000}" sourceName="Location">
  <pivotTables>
    <pivotTable tabId="14" name="PivotTable1"/>
  </pivotTables>
  <data>
    <tabular pivotCacheId="7" showMissing="0">
      <items count="6">
        <i x="0" s="1"/>
        <i x="1" s="1"/>
        <i x="2" s="1"/>
        <i x="3" s="1"/>
        <i x="4" s="1"/>
        <i x="5"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B000000}" sourceName="Location">
  <pivotTables>
    <pivotTable tabId="11" name="PivotTable1"/>
  </pivotTables>
  <data>
    <tabular pivotCacheId="9">
      <items count="5">
        <i x="0" s="1"/>
        <i x="1" s="1"/>
        <i x="2"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00000000-0013-0000-FFFF-FFFF02000000}" sourceName="Year">
  <pivotTables>
    <pivotTable tabId="7" name="PivotTable9"/>
  </pivotTables>
  <data>
    <tabular pivotCacheId="6">
      <items count="9">
        <i x="0" s="1"/>
        <i x="1" s="1"/>
        <i x="2" s="1"/>
        <i x="3" s="1"/>
        <i x="4" s="1"/>
        <i x="5" s="1"/>
        <i x="6" s="1"/>
        <i x="7" s="1"/>
        <i x="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 xr10:uid="{00000000-0013-0000-FFFF-FFFF03000000}" sourceName="Year">
  <pivotTables>
    <pivotTable tabId="9" name="PivotTable18"/>
  </pivotTables>
  <data>
    <tabular pivotCacheId="2">
      <items count="3">
        <i x="0" s="1"/>
        <i x="1"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4000000}" sourceName="Year">
  <pivotTables>
    <pivotTable tabId="11" name="PivotTable1"/>
  </pivotTables>
  <data>
    <tabular pivotCacheId="9">
      <items count="12">
        <i x="0" s="1"/>
        <i x="1" s="1"/>
        <i x="2" s="1"/>
        <i x="3" s="1"/>
        <i x="4" s="1"/>
        <i x="5" s="1"/>
        <i x="6" s="1"/>
        <i x="7" s="1"/>
        <i x="8" s="1"/>
        <i x="9" s="1"/>
        <i x="10" s="1"/>
        <i x="1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1" xr10:uid="{00000000-0013-0000-FFFF-FFFF05000000}" sourceName="Location">
  <pivotTables>
    <pivotTable tabId="12" name="PivotTable1"/>
  </pivotTables>
  <data>
    <tabular pivotCacheId="5" showMissing="0">
      <items count="8">
        <i x="2" s="1"/>
        <i x="3" s="1"/>
        <i x="1" s="1"/>
        <i x="0" s="1"/>
        <i x="7" nd="1"/>
        <i x="4" nd="1"/>
        <i x="5" nd="1"/>
        <i x="6"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ventory_Item" xr10:uid="{00000000-0013-0000-FFFF-FFFF06000000}" sourceName="Inventory Item">
  <pivotTables>
    <pivotTable tabId="12" name="PivotTable1"/>
  </pivotTables>
  <data>
    <tabular pivotCacheId="5" showMissing="0">
      <items count="3">
        <i x="2" s="1"/>
        <i x="0" s="1"/>
        <i x="1"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3" xr10:uid="{00000000-0013-0000-FFFF-FFFF07000000}" sourceName="Year">
  <pivotTables>
    <pivotTable tabId="12" name="PivotTable1"/>
  </pivotTables>
  <data>
    <tabular pivotCacheId="5">
      <items count="10">
        <i x="0" s="1"/>
        <i x="1" s="1"/>
        <i x="2" s="1"/>
        <i x="3" s="1"/>
        <i x="4" s="1"/>
        <i x="5" s="1"/>
        <i x="6" s="1"/>
        <i x="7" s="1"/>
        <i x="8" s="1"/>
        <i x="9"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C_location" xr10:uid="{00000000-0013-0000-FFFF-FFFF08000000}" sourceName="SPC location">
  <pivotTables>
    <pivotTable tabId="9" name="PivotTable18"/>
  </pivotTables>
  <data>
    <tabular pivotCacheId="2">
      <items count="5">
        <i x="2" s="1"/>
        <i x="4" s="1"/>
        <i x="0" s="1"/>
        <i x="3" s="1"/>
        <i x="1"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4" xr10:uid="{00000000-0013-0000-FFFF-FFFF09000000}" sourceName="Year">
  <pivotTables>
    <pivotTable tabId="14" name="PivotTable1"/>
  </pivotTables>
  <data>
    <tabular pivotCacheId="7">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00000000-0014-0000-FFFF-FFFF01000000}" cache="Slicer_Year" caption="Year" startItem="1" rowHeight="241300"/>
  <slicer name="Location" xr10:uid="{00000000-0014-0000-FFFF-FFFF02000000}" cache="Slicer_Location" caption="Location"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4" xr10:uid="{00000000-0014-0000-FFFF-FFFF03000000}" cache="Slicer_Year4" caption="Year" rowHeight="241300"/>
  <slicer name="Location 2" xr10:uid="{00000000-0014-0000-FFFF-FFFF04000000}" cache="Slicer_Location2" caption="Location"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tion 1" xr10:uid="{00000000-0014-0000-FFFF-FFFF05000000}" cache="Slicer_Location1" caption="Location" rowHeight="241300"/>
  <slicer name="Inventory Item" xr10:uid="{00000000-0014-0000-FFFF-FFFF06000000}" cache="Slicer_Inventory_Item" caption="Inventory Item" rowHeight="241300"/>
  <slicer name="Year 3" xr10:uid="{00000000-0014-0000-FFFF-FFFF07000000}" cache="Slicer_Year3" caption="Year"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2" xr10:uid="{00000000-0014-0000-FFFF-FFFF08000000}" cache="Slicer_Year2" caption="Year" rowHeight="241300"/>
  <slicer name="SPC location" xr10:uid="{00000000-0014-0000-FFFF-FFFF09000000}" cache="Slicer_SPC_location" caption="SPC location"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ventory Item 1" xr10:uid="{00000000-0014-0000-FFFF-FFFF0A000000}" cache="Slicer_Inventory_Item1" caption="Inventory Item" rowHeight="241300"/>
  <slicer name="Year 1" xr10:uid="{00000000-0014-0000-FFFF-FFFF0B000000}" cache="Slicer_Year1" caption="Yea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1:E71" totalsRowShown="0" headerRowDxfId="61" headerRowBorderDxfId="60" tableBorderDxfId="59" totalsRowBorderDxfId="58">
  <autoFilter ref="B11:E71" xr:uid="{00000000-0009-0000-0100-000001000000}"/>
  <tableColumns count="4">
    <tableColumn id="1" xr3:uid="{00000000-0010-0000-0000-000001000000}" name="Location" dataDxfId="57"/>
    <tableColumn id="2" xr3:uid="{00000000-0010-0000-0000-000002000000}" name="Year" dataDxfId="56"/>
    <tableColumn id="3" xr3:uid="{00000000-0010-0000-0000-000003000000}" name="Emissions" dataDxfId="55"/>
    <tableColumn id="4" xr3:uid="{00000000-0010-0000-0000-000004000000}" name="ΔEmissions since 2011" dataDxfId="5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B7:G150" totalsRowShown="0" headerRowDxfId="53" headerRowBorderDxfId="52" tableBorderDxfId="51" totalsRowBorderDxfId="50">
  <autoFilter ref="B7:G150" xr:uid="{00000000-0009-0000-0100-000005000000}"/>
  <tableColumns count="6">
    <tableColumn id="1" xr3:uid="{00000000-0010-0000-0100-000001000000}" name="Category" dataDxfId="49"/>
    <tableColumn id="2" xr3:uid="{00000000-0010-0000-0100-000002000000}" name="Location" dataDxfId="48"/>
    <tableColumn id="3" xr3:uid="{00000000-0010-0000-0100-000003000000}" name="Inventory Item" dataDxfId="47"/>
    <tableColumn id="4" xr3:uid="{00000000-0010-0000-0100-000004000000}" name="Year" dataDxfId="46"/>
    <tableColumn id="5" xr3:uid="{00000000-0010-0000-0100-000005000000}" name="Consumption" dataDxfId="45"/>
    <tableColumn id="6" xr3:uid="{00000000-0010-0000-0100-000006000000}" name="Emissions (tonne)" dataDxfId="4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au2" displayName="Tableau2" ref="A1:N7" totalsRowShown="0" headerRowDxfId="43" dataDxfId="41" headerRowBorderDxfId="42" tableBorderDxfId="40" totalsRowBorderDxfId="39">
  <autoFilter ref="A1:N7" xr:uid="{00000000-0009-0000-0100-000002000000}"/>
  <tableColumns count="14">
    <tableColumn id="1" xr3:uid="{00000000-0010-0000-0200-000001000000}" name="GHG inventory summary " dataDxfId="38"/>
    <tableColumn id="6" xr3:uid="{00000000-0010-0000-0200-000006000000}" name="Delta 2011-2015" dataDxfId="37">
      <calculatedColumnFormula>(Tableau2[[#This Row],[2015]]-Tableau2[[#This Row],[2011]])/Tableau2[[#This Row],[2011]]</calculatedColumnFormula>
    </tableColumn>
    <tableColumn id="10" xr3:uid="{00000000-0010-0000-0200-00000A000000}" name="Delta 2011-2017" dataDxfId="36">
      <calculatedColumnFormula>(Tableau2[[#This Row],[2017]]-Tableau2[[#This Row],[2011]])/Tableau2[[#This Row],[2011]]</calculatedColumnFormula>
    </tableColumn>
    <tableColumn id="11" xr3:uid="{00000000-0010-0000-0200-00000B000000}" name="Delta 2016-2017" dataDxfId="35">
      <calculatedColumnFormula>(Tableau2[[#This Row],[2017]]-Tableau2[[#This Row],[2016]])/Tableau2[[#This Row],[2016]]</calculatedColumnFormula>
    </tableColumn>
    <tableColumn id="9" xr3:uid="{00000000-0010-0000-0200-000009000000}" name="2017" dataDxfId="34"/>
    <tableColumn id="14" xr3:uid="{00000000-0010-0000-0200-00000E000000}" name="2018" dataDxfId="33"/>
    <tableColumn id="12" xr3:uid="{00000000-0010-0000-0200-00000C000000}" name="2017 contribution to total" dataDxfId="32">
      <calculatedColumnFormula>Tableau2[[#This Row],[2017]]/1301.59</calculatedColumnFormula>
    </tableColumn>
    <tableColumn id="13" xr3:uid="{00000000-0010-0000-0200-00000D000000}" name="2018 contribution to total" dataDxfId="31"/>
    <tableColumn id="8" xr3:uid="{00000000-0010-0000-0200-000008000000}" name="2016" dataDxfId="30"/>
    <tableColumn id="7" xr3:uid="{00000000-0010-0000-0200-000007000000}" name="2015" dataDxfId="29"/>
    <tableColumn id="2" xr3:uid="{00000000-0010-0000-0200-000002000000}" name="2014" dataDxfId="28"/>
    <tableColumn id="3" xr3:uid="{00000000-0010-0000-0200-000003000000}" name="2013" dataDxfId="27"/>
    <tableColumn id="4" xr3:uid="{00000000-0010-0000-0200-000004000000}" name="2012" dataDxfId="26"/>
    <tableColumn id="5" xr3:uid="{00000000-0010-0000-0200-000005000000}" name="2011" dataDxfId="2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au3" displayName="Tableau3" ref="A11:J17" totalsRowShown="0" tableBorderDxfId="24">
  <autoFilter ref="A11:J17" xr:uid="{00000000-0009-0000-0100-000003000000}"/>
  <tableColumns count="10">
    <tableColumn id="1" xr3:uid="{00000000-0010-0000-0300-000001000000}" name="SPC location" dataDxfId="23"/>
    <tableColumn id="2" xr3:uid="{00000000-0010-0000-0300-000002000000}" name="staff number 2015" dataDxfId="22"/>
    <tableColumn id="7" xr3:uid="{00000000-0010-0000-0300-000007000000}" name="emission / staff  2015" dataDxfId="21">
      <calculatedColumnFormula>J2/Tableau3[[#This Row],[staff number 2015]]</calculatedColumnFormula>
    </tableColumn>
    <tableColumn id="3" xr3:uid="{00000000-0010-0000-0300-000003000000}" name="Staff number 2016"/>
    <tableColumn id="4" xr3:uid="{00000000-0010-0000-0300-000004000000}" name="emission per staff 2016" dataDxfId="20">
      <calculatedColumnFormula>I2/Tableau3[[#This Row],[Staff number 2016]]</calculatedColumnFormula>
    </tableColumn>
    <tableColumn id="5" xr3:uid="{00000000-0010-0000-0300-000005000000}" name="staff number 2017" dataDxfId="19"/>
    <tableColumn id="9" xr3:uid="{00000000-0010-0000-0300-000009000000}" name=" emission per staff 2017" dataDxfId="18">
      <calculatedColumnFormula>E2/559</calculatedColumnFormula>
    </tableColumn>
    <tableColumn id="10" xr3:uid="{00000000-0010-0000-0300-00000A000000}" name="Delta emission per staff 2011-2017" dataDxfId="17"/>
    <tableColumn id="6" xr3:uid="{00000000-0010-0000-0300-000006000000}" name="staff number 2011"/>
    <tableColumn id="8" xr3:uid="{00000000-0010-0000-0300-000008000000}" name="emission per staff 2011" dataDxfId="16">
      <calculatedColumnFormula>N2/Tableau3[[#This Row],[staff number 2011]]</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au25" displayName="Tableau25" ref="A21:K27" totalsRowShown="0" headerRowDxfId="15" dataDxfId="13" headerRowBorderDxfId="14" tableBorderDxfId="12" totalsRowBorderDxfId="11">
  <autoFilter ref="A21:K27" xr:uid="{00000000-0009-0000-0100-000004000000}"/>
  <tableColumns count="11">
    <tableColumn id="1" xr3:uid="{00000000-0010-0000-0400-000001000000}" name="GHG inventory summary " dataDxfId="10"/>
    <tableColumn id="6" xr3:uid="{00000000-0010-0000-0400-000006000000}" name="Delta 2015-2016" dataDxfId="9">
      <calculatedColumnFormula>(Tableau25[[#This Row],[2015]]-Tableau25[[#This Row],[2011]])/Tableau25[[#This Row],[2011]]</calculatedColumnFormula>
    </tableColumn>
    <tableColumn id="8" xr3:uid="{00000000-0010-0000-0400-000008000000}" name="Delta 2011-2016" dataDxfId="8">
      <calculatedColumnFormula>(Tableau25[[#This Row],[2016]]-Tableau25[[#This Row],[2011]])/Tableau25[[#This Row],[2011]]</calculatedColumnFormula>
    </tableColumn>
    <tableColumn id="10" xr3:uid="{00000000-0010-0000-0400-00000A000000}" name="Delta 2011-2017" dataDxfId="7"/>
    <tableColumn id="11" xr3:uid="{00000000-0010-0000-0400-00000B000000}" name="2017" dataDxfId="6"/>
    <tableColumn id="9" xr3:uid="{00000000-0010-0000-0400-000009000000}" name="2016" dataDxfId="5"/>
    <tableColumn id="7" xr3:uid="{00000000-0010-0000-0400-000007000000}" name="2015" dataDxfId="4"/>
    <tableColumn id="2" xr3:uid="{00000000-0010-0000-0400-000002000000}" name="2014" dataDxfId="3"/>
    <tableColumn id="3" xr3:uid="{00000000-0010-0000-0400-000003000000}" name="2013" dataDxfId="2"/>
    <tableColumn id="4" xr3:uid="{00000000-0010-0000-0400-000004000000}" name="2012" dataDxfId="1"/>
    <tableColumn id="5" xr3:uid="{00000000-0010-0000-0400-000005000000}" name="2011"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71"/>
  <sheetViews>
    <sheetView topLeftCell="A31" workbookViewId="0">
      <selection activeCell="G47" sqref="G47"/>
    </sheetView>
  </sheetViews>
  <sheetFormatPr baseColWidth="10" defaultColWidth="9.1796875" defaultRowHeight="14.5"/>
  <cols>
    <col min="2" max="2" width="12.26953125" customWidth="1"/>
    <col min="3" max="3" width="19.26953125" bestFit="1" customWidth="1"/>
    <col min="4" max="4" width="12.453125" customWidth="1"/>
    <col min="5" max="5" width="25.26953125" customWidth="1"/>
    <col min="9" max="9" width="11.1796875" customWidth="1"/>
  </cols>
  <sheetData>
    <row r="2" spans="2:5">
      <c r="C2" t="s">
        <v>0</v>
      </c>
    </row>
    <row r="3" spans="2:5">
      <c r="C3" s="43" t="s">
        <v>1</v>
      </c>
      <c r="D3" s="40"/>
    </row>
    <row r="4" spans="2:5">
      <c r="C4" s="38" t="s">
        <v>2</v>
      </c>
      <c r="D4" s="41">
        <v>895</v>
      </c>
    </row>
    <row r="5" spans="2:5">
      <c r="C5" s="38" t="s">
        <v>3</v>
      </c>
      <c r="D5" s="41">
        <v>797.25</v>
      </c>
    </row>
    <row r="6" spans="2:5">
      <c r="C6" s="38" t="s">
        <v>4</v>
      </c>
      <c r="D6" s="41">
        <v>12.317</v>
      </c>
    </row>
    <row r="7" spans="2:5">
      <c r="C7" s="38" t="s">
        <v>5</v>
      </c>
      <c r="D7" s="41">
        <v>53.1</v>
      </c>
    </row>
    <row r="8" spans="2:5">
      <c r="C8" s="39" t="s">
        <v>6</v>
      </c>
      <c r="D8" s="42">
        <v>0</v>
      </c>
    </row>
    <row r="11" spans="2:5">
      <c r="B11" s="50" t="s">
        <v>7</v>
      </c>
      <c r="C11" s="49" t="s">
        <v>8</v>
      </c>
      <c r="D11" s="51" t="s">
        <v>9</v>
      </c>
      <c r="E11" s="52" t="s">
        <v>10</v>
      </c>
    </row>
    <row r="12" spans="2:5">
      <c r="B12" s="44" t="s">
        <v>4</v>
      </c>
      <c r="C12" s="30">
        <v>2011</v>
      </c>
      <c r="D12" s="30">
        <v>12.317</v>
      </c>
      <c r="E12" s="45">
        <f>D12-$D$6</f>
        <v>0</v>
      </c>
    </row>
    <row r="13" spans="2:5">
      <c r="B13" s="44" t="s">
        <v>6</v>
      </c>
      <c r="C13" s="30">
        <v>2011</v>
      </c>
      <c r="D13" s="30">
        <v>0</v>
      </c>
      <c r="E13" s="45">
        <f>D13-$D$8</f>
        <v>0</v>
      </c>
    </row>
    <row r="14" spans="2:5">
      <c r="B14" s="44" t="s">
        <v>2</v>
      </c>
      <c r="C14" s="30">
        <v>2011</v>
      </c>
      <c r="D14" s="30">
        <v>895</v>
      </c>
      <c r="E14" s="45">
        <f>D14-$D$4</f>
        <v>0</v>
      </c>
    </row>
    <row r="15" spans="2:5">
      <c r="B15" s="44" t="s">
        <v>5</v>
      </c>
      <c r="C15" s="30">
        <v>2011</v>
      </c>
      <c r="D15" s="30">
        <v>53.1</v>
      </c>
      <c r="E15" s="45">
        <f>D15-$D$7</f>
        <v>0</v>
      </c>
    </row>
    <row r="16" spans="2:5">
      <c r="B16" s="44" t="s">
        <v>3</v>
      </c>
      <c r="C16" s="30">
        <v>2011</v>
      </c>
      <c r="D16" s="30">
        <v>797.25</v>
      </c>
      <c r="E16" s="45">
        <f>D16-$D$5</f>
        <v>0</v>
      </c>
    </row>
    <row r="17" spans="2:6">
      <c r="B17" s="44" t="s">
        <v>4</v>
      </c>
      <c r="C17" s="30">
        <v>2012</v>
      </c>
      <c r="D17" s="30">
        <v>5.7</v>
      </c>
      <c r="E17" s="45">
        <f>D17-$D$6</f>
        <v>-6.617</v>
      </c>
    </row>
    <row r="18" spans="2:6">
      <c r="B18" s="44" t="s">
        <v>6</v>
      </c>
      <c r="C18" s="30">
        <v>2012</v>
      </c>
      <c r="D18" s="30">
        <v>0</v>
      </c>
      <c r="E18" s="45">
        <f>D18-$D$8</f>
        <v>0</v>
      </c>
    </row>
    <row r="19" spans="2:6">
      <c r="B19" s="44" t="s">
        <v>2</v>
      </c>
      <c r="C19" s="30">
        <v>2012</v>
      </c>
      <c r="D19" s="30">
        <v>872.1</v>
      </c>
      <c r="E19" s="45">
        <f>D19-$D$4</f>
        <v>-22.899999999999977</v>
      </c>
    </row>
    <row r="20" spans="2:6">
      <c r="B20" s="44" t="s">
        <v>5</v>
      </c>
      <c r="C20" s="30">
        <v>2012</v>
      </c>
      <c r="D20" s="30">
        <v>0</v>
      </c>
      <c r="E20" s="45">
        <f>D20-$D$7</f>
        <v>-53.1</v>
      </c>
      <c r="F20" s="35"/>
    </row>
    <row r="21" spans="2:6">
      <c r="B21" s="44" t="s">
        <v>3</v>
      </c>
      <c r="C21" s="30">
        <v>2012</v>
      </c>
      <c r="D21" s="30">
        <v>639.29999999999995</v>
      </c>
      <c r="E21" s="45">
        <f>D21-$D$5</f>
        <v>-157.95000000000005</v>
      </c>
    </row>
    <row r="22" spans="2:6">
      <c r="B22" s="44" t="s">
        <v>4</v>
      </c>
      <c r="C22" s="30">
        <v>2013</v>
      </c>
      <c r="D22" s="30">
        <v>9.1999999999999993</v>
      </c>
      <c r="E22" s="45">
        <f>D22-$D$6</f>
        <v>-3.1170000000000009</v>
      </c>
    </row>
    <row r="23" spans="2:6">
      <c r="B23" s="44" t="s">
        <v>6</v>
      </c>
      <c r="C23" s="30">
        <v>2013</v>
      </c>
      <c r="D23" s="30">
        <v>0</v>
      </c>
      <c r="E23" s="45">
        <f>D23-$D$8</f>
        <v>0</v>
      </c>
    </row>
    <row r="24" spans="2:6">
      <c r="B24" s="44" t="s">
        <v>2</v>
      </c>
      <c r="C24" s="30">
        <v>2013</v>
      </c>
      <c r="D24" s="30">
        <v>822.9</v>
      </c>
      <c r="E24" s="45">
        <f>D24-$D$4</f>
        <v>-72.100000000000023</v>
      </c>
    </row>
    <row r="25" spans="2:6">
      <c r="B25" s="44" t="s">
        <v>5</v>
      </c>
      <c r="C25" s="30">
        <v>2013</v>
      </c>
      <c r="D25" s="30">
        <v>47.1</v>
      </c>
      <c r="E25" s="45">
        <f>D25-$D$7</f>
        <v>-6</v>
      </c>
    </row>
    <row r="26" spans="2:6">
      <c r="B26" s="44" t="s">
        <v>3</v>
      </c>
      <c r="C26" s="30">
        <v>2013</v>
      </c>
      <c r="D26" s="30">
        <v>690</v>
      </c>
      <c r="E26" s="45">
        <f>D26-$D$5</f>
        <v>-107.25</v>
      </c>
    </row>
    <row r="27" spans="2:6">
      <c r="B27" s="44" t="s">
        <v>4</v>
      </c>
      <c r="C27" s="30">
        <v>2014</v>
      </c>
      <c r="D27" s="30">
        <v>12</v>
      </c>
      <c r="E27" s="45">
        <f>D27-$D$6</f>
        <v>-0.31700000000000017</v>
      </c>
    </row>
    <row r="28" spans="2:6">
      <c r="B28" s="44" t="s">
        <v>6</v>
      </c>
      <c r="C28" s="30">
        <v>2014</v>
      </c>
      <c r="D28" s="30">
        <v>0</v>
      </c>
      <c r="E28" s="45">
        <f>D28-$D$8</f>
        <v>0</v>
      </c>
    </row>
    <row r="29" spans="2:6">
      <c r="B29" s="44" t="s">
        <v>2</v>
      </c>
      <c r="C29" s="30">
        <v>2014</v>
      </c>
      <c r="D29" s="30">
        <v>817.51099999999997</v>
      </c>
      <c r="E29" s="45">
        <f>D29-$D$4</f>
        <v>-77.489000000000033</v>
      </c>
    </row>
    <row r="30" spans="2:6">
      <c r="B30" s="44" t="s">
        <v>5</v>
      </c>
      <c r="C30" s="30">
        <v>2014</v>
      </c>
      <c r="D30" s="30">
        <v>55.4</v>
      </c>
      <c r="E30" s="45">
        <f>D30-$D$7</f>
        <v>2.2999999999999972</v>
      </c>
    </row>
    <row r="31" spans="2:6">
      <c r="B31" s="44" t="s">
        <v>3</v>
      </c>
      <c r="C31" s="30">
        <v>2014</v>
      </c>
      <c r="D31" s="30">
        <v>638.79999999999995</v>
      </c>
      <c r="E31" s="45">
        <f>D31-$D$5</f>
        <v>-158.45000000000005</v>
      </c>
    </row>
    <row r="32" spans="2:6">
      <c r="B32" s="44" t="s">
        <v>4</v>
      </c>
      <c r="C32" s="30">
        <v>2015</v>
      </c>
      <c r="D32" s="30">
        <v>11.59</v>
      </c>
      <c r="E32" s="45">
        <f>D32-$D$6</f>
        <v>-0.72700000000000031</v>
      </c>
    </row>
    <row r="33" spans="2:5">
      <c r="B33" s="44" t="s">
        <v>6</v>
      </c>
      <c r="C33" s="30">
        <v>2015</v>
      </c>
      <c r="D33" s="30">
        <v>0</v>
      </c>
      <c r="E33" s="45">
        <f>D33-$D$8</f>
        <v>0</v>
      </c>
    </row>
    <row r="34" spans="2:5">
      <c r="B34" s="44" t="s">
        <v>2</v>
      </c>
      <c r="C34" s="30">
        <v>2015</v>
      </c>
      <c r="D34" s="30">
        <v>754.52</v>
      </c>
      <c r="E34" s="45">
        <f>D34-$D$4</f>
        <v>-140.48000000000002</v>
      </c>
    </row>
    <row r="35" spans="2:5">
      <c r="B35" s="44" t="s">
        <v>5</v>
      </c>
      <c r="C35" s="30">
        <v>2015</v>
      </c>
      <c r="D35" s="30">
        <v>54.84</v>
      </c>
      <c r="E35" s="45">
        <f>D35-$D$7</f>
        <v>1.740000000000002</v>
      </c>
    </row>
    <row r="36" spans="2:5">
      <c r="B36" s="44" t="s">
        <v>3</v>
      </c>
      <c r="C36" s="30">
        <v>2015</v>
      </c>
      <c r="D36" s="30">
        <v>643.1</v>
      </c>
      <c r="E36" s="45">
        <f>D36-$D$5</f>
        <v>-154.14999999999998</v>
      </c>
    </row>
    <row r="37" spans="2:5">
      <c r="B37" s="44" t="s">
        <v>4</v>
      </c>
      <c r="C37" s="30">
        <v>2016</v>
      </c>
      <c r="D37" s="30">
        <v>36.409999999999997</v>
      </c>
      <c r="E37" s="45">
        <f>D37-$D$6</f>
        <v>24.092999999999996</v>
      </c>
    </row>
    <row r="38" spans="2:5">
      <c r="B38" s="44" t="s">
        <v>6</v>
      </c>
      <c r="C38" s="30">
        <v>2016</v>
      </c>
      <c r="D38" s="30">
        <v>19</v>
      </c>
      <c r="E38" s="45">
        <f>D38-$D$8</f>
        <v>19</v>
      </c>
    </row>
    <row r="39" spans="2:5">
      <c r="B39" s="44" t="s">
        <v>2</v>
      </c>
      <c r="C39" s="30">
        <v>2016</v>
      </c>
      <c r="D39" s="30">
        <v>741.53</v>
      </c>
      <c r="E39" s="45">
        <f>D39-$D$4</f>
        <v>-153.47000000000003</v>
      </c>
    </row>
    <row r="40" spans="2:5">
      <c r="B40" s="44" t="s">
        <v>5</v>
      </c>
      <c r="C40" s="30">
        <v>2016</v>
      </c>
      <c r="D40" s="30">
        <v>43.89</v>
      </c>
      <c r="E40" s="45">
        <f>D40-$D$7</f>
        <v>-9.2100000000000009</v>
      </c>
    </row>
    <row r="41" spans="2:5">
      <c r="B41" s="44" t="s">
        <v>3</v>
      </c>
      <c r="C41" s="30">
        <v>2016</v>
      </c>
      <c r="D41" s="30">
        <v>787.1</v>
      </c>
      <c r="E41" s="45">
        <f>D41-$D$5</f>
        <v>-10.149999999999977</v>
      </c>
    </row>
    <row r="42" spans="2:5">
      <c r="B42" s="44" t="s">
        <v>4</v>
      </c>
      <c r="C42" s="30">
        <v>2017</v>
      </c>
      <c r="D42" s="30">
        <v>6.44</v>
      </c>
      <c r="E42" s="45">
        <f>D42-$D$6</f>
        <v>-5.8769999999999998</v>
      </c>
    </row>
    <row r="43" spans="2:5">
      <c r="B43" s="44" t="s">
        <v>6</v>
      </c>
      <c r="C43" s="30">
        <v>2017</v>
      </c>
      <c r="D43" s="30">
        <v>19</v>
      </c>
      <c r="E43" s="45">
        <f>D43-$D$8</f>
        <v>19</v>
      </c>
    </row>
    <row r="44" spans="2:5">
      <c r="B44" s="44" t="s">
        <v>2</v>
      </c>
      <c r="C44" s="30">
        <v>2017</v>
      </c>
      <c r="D44" s="30">
        <v>667.2</v>
      </c>
      <c r="E44" s="45">
        <f>D44-$D$4</f>
        <v>-227.79999999999995</v>
      </c>
    </row>
    <row r="45" spans="2:5">
      <c r="B45" s="44" t="s">
        <v>5</v>
      </c>
      <c r="C45" s="30">
        <v>2017</v>
      </c>
      <c r="D45" s="30">
        <v>14.4</v>
      </c>
      <c r="E45" s="45">
        <f>D45-$D$7</f>
        <v>-38.700000000000003</v>
      </c>
    </row>
    <row r="46" spans="2:5">
      <c r="B46" s="44" t="s">
        <v>3</v>
      </c>
      <c r="C46" s="30">
        <v>2017</v>
      </c>
      <c r="D46" s="30">
        <v>594.6</v>
      </c>
      <c r="E46" s="45">
        <f>D46-$D$5</f>
        <v>-202.64999999999998</v>
      </c>
    </row>
    <row r="47" spans="2:5">
      <c r="B47" s="44" t="s">
        <v>4</v>
      </c>
      <c r="C47" s="30">
        <v>2018</v>
      </c>
      <c r="D47" s="30">
        <v>12.29</v>
      </c>
      <c r="E47" s="45">
        <f>D47-$D$6</f>
        <v>-2.7000000000001023E-2</v>
      </c>
    </row>
    <row r="48" spans="2:5">
      <c r="B48" s="44" t="s">
        <v>6</v>
      </c>
      <c r="C48" s="30">
        <v>2018</v>
      </c>
      <c r="D48" s="30">
        <v>0</v>
      </c>
      <c r="E48" s="45">
        <f>D48-$D$8</f>
        <v>0</v>
      </c>
    </row>
    <row r="49" spans="2:5">
      <c r="B49" s="44" t="s">
        <v>2</v>
      </c>
      <c r="C49" s="30">
        <v>2018</v>
      </c>
      <c r="D49" s="30">
        <v>657.68</v>
      </c>
      <c r="E49" s="45">
        <f>D49-$D$4</f>
        <v>-237.32000000000005</v>
      </c>
    </row>
    <row r="50" spans="2:5">
      <c r="B50" s="44" t="s">
        <v>5</v>
      </c>
      <c r="C50" s="30">
        <v>2018</v>
      </c>
      <c r="D50" s="30">
        <v>11.02</v>
      </c>
      <c r="E50" s="45">
        <f>D50-$D$7</f>
        <v>-42.08</v>
      </c>
    </row>
    <row r="51" spans="2:5">
      <c r="B51" s="44" t="s">
        <v>3</v>
      </c>
      <c r="C51" s="30">
        <v>2018</v>
      </c>
      <c r="D51" s="37">
        <v>512.37800000000004</v>
      </c>
      <c r="E51" s="45">
        <f>D51-$D$5</f>
        <v>-284.87199999999996</v>
      </c>
    </row>
    <row r="52" spans="2:5">
      <c r="B52" s="44" t="s">
        <v>4</v>
      </c>
      <c r="C52" s="30">
        <v>2019</v>
      </c>
      <c r="D52" s="36"/>
      <c r="E52" s="45">
        <f>D52-$D$6</f>
        <v>-12.317</v>
      </c>
    </row>
    <row r="53" spans="2:5">
      <c r="B53" s="44" t="s">
        <v>6</v>
      </c>
      <c r="C53" s="30">
        <v>2019</v>
      </c>
      <c r="D53" s="36"/>
      <c r="E53" s="45">
        <f>D53-$D$8</f>
        <v>0</v>
      </c>
    </row>
    <row r="54" spans="2:5">
      <c r="B54" s="44" t="s">
        <v>2</v>
      </c>
      <c r="C54" s="30">
        <v>2019</v>
      </c>
      <c r="D54" s="36">
        <v>672.00199999999995</v>
      </c>
      <c r="E54" s="45">
        <f>D54-$D$4</f>
        <v>-222.99800000000005</v>
      </c>
    </row>
    <row r="55" spans="2:5">
      <c r="B55" s="44" t="s">
        <v>5</v>
      </c>
      <c r="C55" s="30">
        <v>2019</v>
      </c>
      <c r="D55" s="36">
        <v>15.45</v>
      </c>
      <c r="E55" s="45">
        <f>D55-$D$7</f>
        <v>-37.650000000000006</v>
      </c>
    </row>
    <row r="56" spans="2:5">
      <c r="B56" s="46" t="s">
        <v>3</v>
      </c>
      <c r="C56" s="47">
        <v>2019</v>
      </c>
      <c r="D56" s="36">
        <v>366.38600000000002</v>
      </c>
      <c r="E56" s="45">
        <f>D56-$D$5</f>
        <v>-430.86399999999998</v>
      </c>
    </row>
    <row r="57" spans="2:5">
      <c r="B57" s="44" t="s">
        <v>4</v>
      </c>
      <c r="C57" s="30">
        <v>2020</v>
      </c>
      <c r="D57" s="62">
        <v>2.1146457000000001</v>
      </c>
      <c r="E57" s="58">
        <f>D57-$D$6</f>
        <v>-10.2023543</v>
      </c>
    </row>
    <row r="58" spans="2:5">
      <c r="B58" s="44" t="s">
        <v>6</v>
      </c>
      <c r="C58" s="30">
        <v>2020</v>
      </c>
      <c r="D58" s="53"/>
      <c r="E58" s="45">
        <f>D58-$D$8</f>
        <v>0</v>
      </c>
    </row>
    <row r="59" spans="2:5">
      <c r="B59" s="44" t="s">
        <v>2</v>
      </c>
      <c r="C59" s="30">
        <v>2020</v>
      </c>
      <c r="D59" s="62">
        <v>638.61880369999994</v>
      </c>
      <c r="E59" s="58">
        <f>D59-$D$4</f>
        <v>-256.38119630000006</v>
      </c>
    </row>
    <row r="60" spans="2:5">
      <c r="B60" s="44" t="s">
        <v>5</v>
      </c>
      <c r="C60" s="30">
        <v>2020</v>
      </c>
      <c r="D60" s="62">
        <v>16.4888251</v>
      </c>
      <c r="E60" s="45">
        <f>D60-$D$7</f>
        <v>-36.611174900000002</v>
      </c>
    </row>
    <row r="61" spans="2:5">
      <c r="B61" s="46" t="s">
        <v>3</v>
      </c>
      <c r="C61" s="30">
        <v>2020</v>
      </c>
      <c r="D61" s="60">
        <v>401.53</v>
      </c>
      <c r="E61" s="48">
        <f>D61-$D$5</f>
        <v>-395.72</v>
      </c>
    </row>
    <row r="62" spans="2:5">
      <c r="B62" s="46" t="s">
        <v>4</v>
      </c>
      <c r="C62" s="47">
        <v>2021</v>
      </c>
      <c r="D62" s="60">
        <v>0.29083049999999999</v>
      </c>
      <c r="E62" s="61">
        <f>D62-$D$6</f>
        <v>-12.0261695</v>
      </c>
    </row>
    <row r="63" spans="2:5">
      <c r="B63" s="46" t="s">
        <v>6</v>
      </c>
      <c r="C63" s="47">
        <v>2021</v>
      </c>
      <c r="D63" s="60"/>
      <c r="E63" s="61">
        <f>D63-$D$8</f>
        <v>0</v>
      </c>
    </row>
    <row r="64" spans="2:5">
      <c r="B64" s="46" t="s">
        <v>2</v>
      </c>
      <c r="C64" s="47">
        <v>2021</v>
      </c>
      <c r="D64" s="60">
        <v>427.54179629999999</v>
      </c>
      <c r="E64" s="61">
        <f>D64-$D$4</f>
        <v>-467.45820370000001</v>
      </c>
    </row>
    <row r="65" spans="2:5">
      <c r="B65" s="44" t="s">
        <v>5</v>
      </c>
      <c r="C65" s="30">
        <v>2021</v>
      </c>
      <c r="D65" s="53">
        <v>14.88914743</v>
      </c>
      <c r="E65" s="55">
        <f>D65-$D$7</f>
        <v>-38.21085257</v>
      </c>
    </row>
    <row r="66" spans="2:5">
      <c r="B66" s="46" t="s">
        <v>3</v>
      </c>
      <c r="C66" s="47">
        <v>2021</v>
      </c>
      <c r="D66" s="60">
        <v>375.09518530000003</v>
      </c>
      <c r="E66" s="61">
        <f>D66-$D$5</f>
        <v>-422.15481469999997</v>
      </c>
    </row>
    <row r="67" spans="2:5">
      <c r="B67" s="46" t="s">
        <v>4</v>
      </c>
      <c r="C67" s="30">
        <v>2022</v>
      </c>
      <c r="D67" s="63">
        <v>0.45616040000000002</v>
      </c>
      <c r="E67" s="70">
        <f>D67-$D$6</f>
        <v>-11.8608396</v>
      </c>
    </row>
    <row r="68" spans="2:5">
      <c r="B68" s="46" t="s">
        <v>6</v>
      </c>
      <c r="C68" s="30">
        <v>2022</v>
      </c>
      <c r="D68" s="63"/>
      <c r="E68" s="64"/>
    </row>
    <row r="69" spans="2:5">
      <c r="B69" s="46" t="s">
        <v>2</v>
      </c>
      <c r="C69" s="30">
        <v>2022</v>
      </c>
      <c r="D69" s="63">
        <v>434.81871239999998</v>
      </c>
      <c r="E69" s="64">
        <f>D69-$D$4</f>
        <v>-460.18128760000002</v>
      </c>
    </row>
    <row r="70" spans="2:5">
      <c r="B70" s="44" t="s">
        <v>5</v>
      </c>
      <c r="C70" s="30">
        <v>2022</v>
      </c>
      <c r="D70" s="63">
        <v>13.340113089999999</v>
      </c>
      <c r="E70" s="64">
        <f>D70-$D$7</f>
        <v>-39.759886910000006</v>
      </c>
    </row>
    <row r="71" spans="2:5">
      <c r="B71" s="46" t="s">
        <v>3</v>
      </c>
      <c r="C71" s="30">
        <v>2022</v>
      </c>
      <c r="D71" s="63">
        <v>520.37578800000006</v>
      </c>
      <c r="E71" s="64">
        <f>D71-$D$5</f>
        <v>-276.87421199999994</v>
      </c>
    </row>
  </sheetData>
  <sortState xmlns:xlrd2="http://schemas.microsoft.com/office/spreadsheetml/2017/richdata2" ref="B12:F56">
    <sortCondition ref="C22"/>
  </sortState>
  <dataValidations count="3">
    <dataValidation type="list" allowBlank="1" showInputMessage="1" showErrorMessage="1" prompt="Select Location" sqref="B56 B61:B71" xr:uid="{00000000-0002-0000-0000-000000000000}">
      <formula1>"Honiara,Kiribati,Nouméa,Pohnpei,Suva"</formula1>
    </dataValidation>
    <dataValidation allowBlank="1" showInputMessage="1" showErrorMessage="1" prompt="Enter total emissions from individual country inventories" sqref="D52:D71" xr:uid="{00000000-0002-0000-0000-000001000000}"/>
    <dataValidation allowBlank="1" showInputMessage="1" showErrorMessage="1" prompt="Enter formula taking this year's emissions away from 2011 baseline (reference table outside main table)" sqref="E62:E71" xr:uid="{00000000-0002-0000-0000-000002000000}"/>
  </dataValidations>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tabSelected="1" zoomScale="130" zoomScaleNormal="130" workbookViewId="0">
      <selection activeCell="E9" sqref="E9"/>
    </sheetView>
  </sheetViews>
  <sheetFormatPr baseColWidth="10" defaultColWidth="9.1796875" defaultRowHeight="14.5"/>
  <cols>
    <col min="1" max="1" width="13.1796875" bestFit="1" customWidth="1"/>
    <col min="2" max="2" width="16.453125" bestFit="1" customWidth="1"/>
    <col min="3" max="3" width="6.54296875" customWidth="1"/>
    <col min="4" max="4" width="8.7265625" customWidth="1"/>
    <col min="5" max="5" width="7.453125" customWidth="1"/>
    <col min="6" max="6" width="7.7265625" customWidth="1"/>
    <col min="7" max="7" width="10.1796875" bestFit="1" customWidth="1"/>
  </cols>
  <sheetData>
    <row r="1" spans="1:6">
      <c r="A1" s="28" t="s">
        <v>7</v>
      </c>
      <c r="B1" t="s">
        <v>11</v>
      </c>
    </row>
    <row r="2" spans="1:6">
      <c r="F2" s="29" t="s">
        <v>12</v>
      </c>
    </row>
    <row r="3" spans="1:6">
      <c r="A3" s="28" t="s">
        <v>13</v>
      </c>
      <c r="B3" t="s">
        <v>14</v>
      </c>
      <c r="F3" s="59" t="s">
        <v>15</v>
      </c>
    </row>
    <row r="4" spans="1:6">
      <c r="A4" s="27">
        <v>2011</v>
      </c>
      <c r="B4">
        <v>1757.6669999999999</v>
      </c>
    </row>
    <row r="5" spans="1:6">
      <c r="A5" s="27">
        <v>2012</v>
      </c>
      <c r="B5">
        <v>1517.1</v>
      </c>
    </row>
    <row r="6" spans="1:6">
      <c r="A6" s="27">
        <v>2013</v>
      </c>
      <c r="B6">
        <v>1569.2</v>
      </c>
    </row>
    <row r="7" spans="1:6">
      <c r="A7" s="27">
        <v>2014</v>
      </c>
      <c r="B7">
        <v>1523.7109999999998</v>
      </c>
    </row>
    <row r="8" spans="1:6">
      <c r="A8" s="27">
        <v>2015</v>
      </c>
      <c r="B8">
        <v>1464.0500000000002</v>
      </c>
    </row>
    <row r="9" spans="1:6">
      <c r="A9" s="27">
        <v>2016</v>
      </c>
      <c r="B9">
        <v>1627.9299999999998</v>
      </c>
    </row>
    <row r="10" spans="1:6">
      <c r="A10" s="27">
        <v>2017</v>
      </c>
      <c r="B10">
        <v>1301.6400000000001</v>
      </c>
    </row>
    <row r="11" spans="1:6">
      <c r="A11" s="27">
        <v>2018</v>
      </c>
      <c r="B11">
        <v>1193.3679999999999</v>
      </c>
    </row>
    <row r="12" spans="1:6">
      <c r="A12" s="27">
        <v>2019</v>
      </c>
      <c r="B12">
        <v>1053.838</v>
      </c>
    </row>
    <row r="13" spans="1:6">
      <c r="A13" s="27">
        <v>2020</v>
      </c>
      <c r="B13">
        <v>1058.7522744999999</v>
      </c>
    </row>
    <row r="14" spans="1:6">
      <c r="A14" s="27">
        <v>2021</v>
      </c>
      <c r="B14">
        <v>817.81695953000008</v>
      </c>
    </row>
    <row r="15" spans="1:6">
      <c r="A15" s="27">
        <v>2022</v>
      </c>
      <c r="B15">
        <v>968.99077389000001</v>
      </c>
    </row>
    <row r="16" spans="1:6">
      <c r="A16" s="27" t="s">
        <v>16</v>
      </c>
      <c r="B16">
        <v>15854.06400792</v>
      </c>
    </row>
    <row r="44" spans="1:1">
      <c r="A44" t="s">
        <v>17</v>
      </c>
    </row>
    <row r="45" spans="1:1">
      <c r="A45" t="str">
        <f>_xlfn.CONCAT("Total GHG Emissions"," ",B1)</f>
        <v>Total GHG Emissions (All)</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7"/>
  <sheetViews>
    <sheetView workbookViewId="0">
      <selection activeCell="A3" sqref="A3"/>
    </sheetView>
  </sheetViews>
  <sheetFormatPr baseColWidth="10" defaultColWidth="9.1796875" defaultRowHeight="14.5"/>
  <cols>
    <col min="1" max="1" width="27.54296875" bestFit="1" customWidth="1"/>
    <col min="2" max="2" width="16.26953125" bestFit="1" customWidth="1"/>
    <col min="3" max="3" width="7.453125" bestFit="1" customWidth="1"/>
    <col min="4" max="4" width="8.54296875" bestFit="1" customWidth="1"/>
    <col min="5" max="5" width="8.453125" bestFit="1" customWidth="1"/>
    <col min="6" max="6" width="7.1796875" bestFit="1" customWidth="1"/>
    <col min="7" max="7" width="11.26953125" bestFit="1" customWidth="1"/>
  </cols>
  <sheetData>
    <row r="2" spans="1:9">
      <c r="I2" t="s">
        <v>18</v>
      </c>
    </row>
    <row r="3" spans="1:9">
      <c r="A3" s="28" t="s">
        <v>19</v>
      </c>
      <c r="B3" s="28" t="s">
        <v>20</v>
      </c>
      <c r="I3" s="59" t="s">
        <v>15</v>
      </c>
    </row>
    <row r="4" spans="1:9">
      <c r="A4" s="28" t="s">
        <v>13</v>
      </c>
      <c r="B4" t="s">
        <v>4</v>
      </c>
      <c r="C4" t="s">
        <v>6</v>
      </c>
      <c r="D4" t="s">
        <v>2</v>
      </c>
      <c r="E4" t="s">
        <v>5</v>
      </c>
      <c r="F4" t="s">
        <v>3</v>
      </c>
      <c r="G4" t="s">
        <v>16</v>
      </c>
    </row>
    <row r="5" spans="1:9">
      <c r="A5" s="27">
        <v>2011</v>
      </c>
      <c r="B5" s="22">
        <v>0</v>
      </c>
      <c r="C5" s="22">
        <v>0</v>
      </c>
      <c r="D5" s="22">
        <v>0</v>
      </c>
      <c r="E5" s="22">
        <v>0</v>
      </c>
      <c r="F5" s="22">
        <v>0</v>
      </c>
      <c r="G5" s="22">
        <v>0</v>
      </c>
    </row>
    <row r="6" spans="1:9">
      <c r="A6" s="27">
        <v>2012</v>
      </c>
      <c r="B6" s="22">
        <v>1.263282895566807E-3</v>
      </c>
      <c r="C6" s="22">
        <v>0</v>
      </c>
      <c r="D6" s="22">
        <v>4.3719477570620903E-3</v>
      </c>
      <c r="E6" s="22">
        <v>1.0137573183405992E-2</v>
      </c>
      <c r="F6" s="22">
        <v>3.0154984638775459E-2</v>
      </c>
      <c r="G6" s="22">
        <v>4.5927788474810348E-2</v>
      </c>
    </row>
    <row r="7" spans="1:9">
      <c r="A7" s="27">
        <v>2013</v>
      </c>
      <c r="B7" s="22">
        <v>5.9508127330840837E-4</v>
      </c>
      <c r="C7" s="22">
        <v>0</v>
      </c>
      <c r="D7" s="22">
        <v>1.3764953418523018E-2</v>
      </c>
      <c r="E7" s="22">
        <v>1.1454884953001122E-3</v>
      </c>
      <c r="F7" s="22">
        <v>2.0475606853489505E-2</v>
      </c>
      <c r="G7" s="22">
        <v>3.5981130040621048E-2</v>
      </c>
    </row>
    <row r="8" spans="1:9">
      <c r="A8" s="27">
        <v>2014</v>
      </c>
      <c r="B8" s="22">
        <v>6.0519975501689288E-5</v>
      </c>
      <c r="C8" s="22">
        <v>0</v>
      </c>
      <c r="D8" s="22">
        <v>1.4793793002051737E-2</v>
      </c>
      <c r="E8" s="22">
        <v>-4.3910392319837575E-4</v>
      </c>
      <c r="F8" s="22">
        <v>3.0250442013383803E-2</v>
      </c>
      <c r="G8" s="22">
        <v>4.466565106773885E-2</v>
      </c>
    </row>
    <row r="9" spans="1:9">
      <c r="A9" s="27">
        <v>2015</v>
      </c>
      <c r="B9" s="22">
        <v>1.3879502268053032E-4</v>
      </c>
      <c r="C9" s="22">
        <v>0</v>
      </c>
      <c r="D9" s="22">
        <v>2.6819703969959963E-2</v>
      </c>
      <c r="E9" s="22">
        <v>-3.3219166363703288E-4</v>
      </c>
      <c r="F9" s="22">
        <v>2.9429508591752043E-2</v>
      </c>
      <c r="G9" s="22">
        <v>5.6055815920755495E-2</v>
      </c>
    </row>
    <row r="10" spans="1:9">
      <c r="A10" s="27">
        <v>2016</v>
      </c>
      <c r="B10" s="22">
        <v>-4.5997090528775994E-3</v>
      </c>
      <c r="C10" s="22">
        <v>-3.6273802351170217E-3</v>
      </c>
      <c r="D10" s="22">
        <v>2.9299686562284707E-2</v>
      </c>
      <c r="E10" s="22">
        <v>1.7583248402856723E-3</v>
      </c>
      <c r="F10" s="22">
        <v>1.9377847045493519E-3</v>
      </c>
      <c r="G10" s="22">
        <v>2.4768706819125113E-2</v>
      </c>
    </row>
    <row r="11" spans="1:9">
      <c r="A11" s="27">
        <v>2017</v>
      </c>
      <c r="B11" s="22">
        <v>1.1220059811464598E-3</v>
      </c>
      <c r="C11" s="22">
        <v>-3.6273802351170217E-3</v>
      </c>
      <c r="D11" s="22">
        <v>4.3490379871560916E-2</v>
      </c>
      <c r="E11" s="22">
        <v>7.3884007946857233E-3</v>
      </c>
      <c r="F11" s="22">
        <v>3.8688873928761282E-2</v>
      </c>
      <c r="G11" s="22">
        <v>8.7062280341037357E-2</v>
      </c>
    </row>
    <row r="12" spans="1:9">
      <c r="A12" s="27">
        <v>2018</v>
      </c>
      <c r="B12" s="22">
        <v>5.1546982288506996E-6</v>
      </c>
      <c r="C12" s="22">
        <v>0</v>
      </c>
      <c r="D12" s="22">
        <v>4.530788828410378E-2</v>
      </c>
      <c r="E12" s="22">
        <v>8.0336926470381195E-3</v>
      </c>
      <c r="F12" s="22">
        <v>5.4386266438855579E-2</v>
      </c>
      <c r="G12" s="22">
        <v>0.10773300206822632</v>
      </c>
    </row>
    <row r="13" spans="1:9">
      <c r="A13" s="27">
        <v>2019</v>
      </c>
      <c r="B13" s="22">
        <v>2.3514969661019135E-3</v>
      </c>
      <c r="C13" s="22">
        <v>0</v>
      </c>
      <c r="D13" s="22">
        <v>4.257360724582241E-2</v>
      </c>
      <c r="E13" s="22">
        <v>7.1879403080082043E-3</v>
      </c>
      <c r="F13" s="22">
        <v>8.225829250649791E-2</v>
      </c>
      <c r="G13" s="22">
        <v>0.13437133702643042</v>
      </c>
    </row>
    <row r="14" spans="1:9">
      <c r="A14" s="27">
        <v>2020</v>
      </c>
      <c r="B14" s="22">
        <v>1.9477799126042714E-3</v>
      </c>
      <c r="C14" s="22">
        <v>0</v>
      </c>
      <c r="D14" s="22">
        <v>4.8946951795488289E-2</v>
      </c>
      <c r="E14" s="22">
        <v>6.9896132745617054E-3</v>
      </c>
      <c r="F14" s="22">
        <v>7.5548784560026727E-2</v>
      </c>
      <c r="G14" s="22">
        <v>0.13343312954268099</v>
      </c>
    </row>
    <row r="15" spans="1:9">
      <c r="A15" s="27">
        <v>2021</v>
      </c>
      <c r="B15" s="22">
        <v>2.2959731341298502E-3</v>
      </c>
      <c r="C15" s="22">
        <v>0</v>
      </c>
      <c r="D15" s="22">
        <v>8.9244665728667724E-2</v>
      </c>
      <c r="E15" s="22">
        <v>7.2950153357572867E-3</v>
      </c>
      <c r="F15" s="22">
        <v>8.0595580579066767E-2</v>
      </c>
      <c r="G15" s="22">
        <v>0.17943123477762163</v>
      </c>
    </row>
    <row r="16" spans="1:9">
      <c r="A16" s="27">
        <v>2022</v>
      </c>
      <c r="B16" s="22">
        <v>2.2644092177333307E-3</v>
      </c>
      <c r="C16" s="22">
        <v>0</v>
      </c>
      <c r="D16" s="22">
        <v>8.7855395116365365E-2</v>
      </c>
      <c r="E16" s="22">
        <v>7.5907488383064221E-3</v>
      </c>
      <c r="F16" s="22">
        <v>5.2859370748547366E-2</v>
      </c>
      <c r="G16" s="22">
        <v>0.15056992392095248</v>
      </c>
    </row>
    <row r="17" spans="1:7">
      <c r="A17" s="27" t="s">
        <v>16</v>
      </c>
      <c r="B17" s="22">
        <v>7.4447900241245112E-3</v>
      </c>
      <c r="C17" s="22">
        <v>-7.2547604702340434E-3</v>
      </c>
      <c r="D17" s="22">
        <v>0.44646897275189001</v>
      </c>
      <c r="E17" s="22">
        <v>5.6755502130513828E-2</v>
      </c>
      <c r="F17" s="22">
        <v>0.49658549556370574</v>
      </c>
      <c r="G17" s="22">
        <v>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50"/>
  <sheetViews>
    <sheetView topLeftCell="A117" workbookViewId="0">
      <selection activeCell="G151" sqref="G151"/>
    </sheetView>
  </sheetViews>
  <sheetFormatPr baseColWidth="10" defaultColWidth="9.1796875" defaultRowHeight="14.5"/>
  <cols>
    <col min="2" max="2" width="13" customWidth="1"/>
    <col min="3" max="3" width="11.54296875" customWidth="1"/>
    <col min="4" max="4" width="14.81640625" customWidth="1"/>
    <col min="5" max="5" width="8" customWidth="1"/>
    <col min="6" max="6" width="13.54296875" customWidth="1"/>
    <col min="7" max="7" width="17" customWidth="1"/>
    <col min="8" max="8" width="17.26953125" bestFit="1" customWidth="1"/>
  </cols>
  <sheetData>
    <row r="2" spans="2:10">
      <c r="B2" s="29"/>
      <c r="C2" s="29"/>
      <c r="D2" s="29"/>
      <c r="E2" s="29"/>
      <c r="G2" s="29"/>
      <c r="H2" s="29"/>
      <c r="J2" s="29" t="s">
        <v>21</v>
      </c>
    </row>
    <row r="3" spans="2:10">
      <c r="J3" t="s">
        <v>22</v>
      </c>
    </row>
    <row r="7" spans="2:10">
      <c r="B7" s="50" t="s">
        <v>23</v>
      </c>
      <c r="C7" s="51" t="s">
        <v>7</v>
      </c>
      <c r="D7" s="51" t="s">
        <v>24</v>
      </c>
      <c r="E7" s="51" t="s">
        <v>8</v>
      </c>
      <c r="F7" s="51" t="s">
        <v>25</v>
      </c>
      <c r="G7" s="56" t="s">
        <v>26</v>
      </c>
      <c r="H7" s="29"/>
    </row>
    <row r="8" spans="2:10">
      <c r="B8" s="54" t="str">
        <f>'[1]Consumption &amp; Emissions'!A12</f>
        <v>Diesel</v>
      </c>
      <c r="C8" s="36" t="s">
        <v>3</v>
      </c>
      <c r="D8" s="36" t="str">
        <f>'[1]Consumption &amp; Emissions'!B12</f>
        <v>Fuel (L)</v>
      </c>
      <c r="E8" s="36">
        <f>'[1]Consumption &amp; Emissions'!C12</f>
        <v>2013</v>
      </c>
      <c r="F8" s="36">
        <f>'[1]Consumption &amp; Emissions'!D12</f>
        <v>13418</v>
      </c>
      <c r="G8" s="45">
        <f>'[1]Consumption &amp; Emissions'!E12</f>
        <v>35.826059999999998</v>
      </c>
    </row>
    <row r="9" spans="2:10">
      <c r="B9" s="54" t="str">
        <f>'[1]Consumption &amp; Emissions'!A13</f>
        <v>ULP</v>
      </c>
      <c r="C9" s="36" t="s">
        <v>3</v>
      </c>
      <c r="D9" s="36" t="str">
        <f>'[1]Consumption &amp; Emissions'!B13</f>
        <v>Fuel (L)</v>
      </c>
      <c r="E9" s="36">
        <f>'[1]Consumption &amp; Emissions'!C13</f>
        <v>2013</v>
      </c>
      <c r="F9" s="36">
        <f>'[1]Consumption &amp; Emissions'!D13</f>
        <v>3258</v>
      </c>
      <c r="G9" s="45">
        <f>'[1]Consumption &amp; Emissions'!E13</f>
        <v>7.4282399999999997</v>
      </c>
    </row>
    <row r="10" spans="2:10">
      <c r="B10" s="54">
        <f>'[1]Consumption &amp; Emissions'!A14</f>
        <v>0</v>
      </c>
      <c r="C10" s="36" t="s">
        <v>3</v>
      </c>
      <c r="D10" s="36" t="str">
        <f>'[1]Consumption &amp; Emissions'!B14</f>
        <v>Paper (kg)</v>
      </c>
      <c r="E10" s="36">
        <f>'[1]Consumption &amp; Emissions'!C14</f>
        <v>2013</v>
      </c>
      <c r="F10" s="36">
        <f>'[1]Consumption &amp; Emissions'!D14</f>
        <v>2799</v>
      </c>
      <c r="G10" s="45">
        <f>'[1]Consumption &amp; Emissions'!E14</f>
        <v>17.458762500000002</v>
      </c>
    </row>
    <row r="11" spans="2:10">
      <c r="B11" s="54">
        <f>'[1]Consumption &amp; Emissions'!A15</f>
        <v>0</v>
      </c>
      <c r="C11" s="36" t="s">
        <v>3</v>
      </c>
      <c r="D11" s="36" t="str">
        <f>'[1]Consumption &amp; Emissions'!B15</f>
        <v>Electricity (kWh)</v>
      </c>
      <c r="E11" s="36">
        <f>'[1]Consumption &amp; Emissions'!C15</f>
        <v>2013</v>
      </c>
      <c r="F11" s="36">
        <f>'[1]Consumption &amp; Emissions'!D15</f>
        <v>1258374</v>
      </c>
      <c r="G11" s="45">
        <f>'[1]Consumption &amp; Emissions'!E15</f>
        <v>629.18700000000001</v>
      </c>
    </row>
    <row r="12" spans="2:10">
      <c r="B12" s="54">
        <f>'[2]Consumption &amp; Emissions'!A12</f>
        <v>0</v>
      </c>
      <c r="C12" s="36" t="s">
        <v>5</v>
      </c>
      <c r="D12" s="36" t="str">
        <f>'[2]Consumption &amp; Emissions'!B12</f>
        <v>Electricity (kWh)</v>
      </c>
      <c r="E12" s="36">
        <f>'[2]Consumption &amp; Emissions'!C12</f>
        <v>2013</v>
      </c>
      <c r="F12" s="36">
        <f>'[2]Consumption &amp; Emissions'!D12</f>
        <v>49976</v>
      </c>
      <c r="G12" s="45">
        <f>'[2]Consumption &amp; Emissions'!E12</f>
        <v>37.032215999999998</v>
      </c>
    </row>
    <row r="13" spans="2:10">
      <c r="B13" s="54" t="str">
        <f>'[2]Consumption &amp; Emissions'!A13</f>
        <v>Diesel</v>
      </c>
      <c r="C13" s="36" t="s">
        <v>5</v>
      </c>
      <c r="D13" s="36" t="str">
        <f>'[2]Consumption &amp; Emissions'!B13</f>
        <v>Fuel (L)</v>
      </c>
      <c r="E13" s="36">
        <f>'[2]Consumption &amp; Emissions'!C13</f>
        <v>2013</v>
      </c>
      <c r="F13" s="36">
        <f>'[2]Consumption &amp; Emissions'!D13</f>
        <v>931.24</v>
      </c>
      <c r="G13" s="45">
        <f>'[2]Consumption &amp; Emissions'!E13</f>
        <v>9.8213226599999999</v>
      </c>
    </row>
    <row r="14" spans="2:10">
      <c r="B14" s="54" t="str">
        <f>'[2]Consumption &amp; Emissions'!A14</f>
        <v>Non-recycled</v>
      </c>
      <c r="C14" s="36" t="s">
        <v>5</v>
      </c>
      <c r="D14" s="36" t="str">
        <f>'[2]Consumption &amp; Emissions'!B14</f>
        <v>Paper (kg)</v>
      </c>
      <c r="E14" s="36">
        <f>'[2]Consumption &amp; Emissions'!C14</f>
        <v>2013</v>
      </c>
      <c r="F14" s="36">
        <f>'[2]Consumption &amp; Emissions'!D14</f>
        <v>89.820000000000007</v>
      </c>
      <c r="G14" s="45">
        <f>'[2]Consumption &amp; Emissions'!E14</f>
        <v>0.22455</v>
      </c>
    </row>
    <row r="15" spans="2:10">
      <c r="B15" s="54">
        <f>[3]Summary!A12</f>
        <v>0</v>
      </c>
      <c r="C15" s="36" t="s">
        <v>4</v>
      </c>
      <c r="D15" s="36" t="str">
        <f>[3]Summary!B12</f>
        <v>Electricity (kWh)</v>
      </c>
      <c r="E15" s="36">
        <f>[3]Summary!C12</f>
        <v>2013</v>
      </c>
      <c r="F15" s="36">
        <f>[3]Summary!D12</f>
        <v>6000</v>
      </c>
      <c r="G15" s="45">
        <f>[3]Summary!E12</f>
        <v>4.7519999999999998</v>
      </c>
    </row>
    <row r="16" spans="2:10">
      <c r="B16" s="54" t="str">
        <f>[3]Summary!A13</f>
        <v>Diesel</v>
      </c>
      <c r="C16" s="36" t="s">
        <v>4</v>
      </c>
      <c r="D16" s="36" t="str">
        <f>[3]Summary!B13</f>
        <v>Fuel (L)</v>
      </c>
      <c r="E16" s="36">
        <f>[3]Summary!C13</f>
        <v>2013</v>
      </c>
      <c r="F16" s="36">
        <f>[3]Summary!D13</f>
        <v>1591</v>
      </c>
      <c r="G16" s="45">
        <f>[3]Summary!E13</f>
        <v>4.2479700000000005</v>
      </c>
    </row>
    <row r="17" spans="2:7">
      <c r="B17" s="54" t="str">
        <f>[3]Summary!A14</f>
        <v>Non-recycled</v>
      </c>
      <c r="C17" s="36" t="s">
        <v>4</v>
      </c>
      <c r="D17" s="36" t="str">
        <f>[3]Summary!B14</f>
        <v>Paper (kg)</v>
      </c>
      <c r="E17" s="36">
        <f>[3]Summary!C14</f>
        <v>2013</v>
      </c>
      <c r="F17" s="36">
        <f>[3]Summary!D14</f>
        <v>74.820000000000007</v>
      </c>
      <c r="G17" s="45">
        <f>[3]Summary!E14</f>
        <v>0.18705000000000002</v>
      </c>
    </row>
    <row r="18" spans="2:7">
      <c r="B18" s="54" t="str">
        <f>'[1]Consumption &amp; Emissions'!A16</f>
        <v>Diesel</v>
      </c>
      <c r="C18" s="36" t="s">
        <v>3</v>
      </c>
      <c r="D18" s="36" t="str">
        <f>'[1]Consumption &amp; Emissions'!B16</f>
        <v>Fuel (L)</v>
      </c>
      <c r="E18" s="36">
        <f>'[1]Consumption &amp; Emissions'!C16</f>
        <v>2014</v>
      </c>
      <c r="F18" s="36">
        <f>'[1]Consumption &amp; Emissions'!D16</f>
        <v>11002.6</v>
      </c>
      <c r="G18" s="45">
        <f>'[1]Consumption &amp; Emissions'!E16</f>
        <v>29.376942</v>
      </c>
    </row>
    <row r="19" spans="2:7">
      <c r="B19" s="54" t="str">
        <f>'[1]Consumption &amp; Emissions'!A17</f>
        <v>ULP</v>
      </c>
      <c r="C19" s="36" t="s">
        <v>3</v>
      </c>
      <c r="D19" s="36" t="str">
        <f>'[1]Consumption &amp; Emissions'!B17</f>
        <v>Fuel (L)</v>
      </c>
      <c r="E19" s="36">
        <f>'[1]Consumption &amp; Emissions'!C17</f>
        <v>2014</v>
      </c>
      <c r="F19" s="36">
        <f>'[1]Consumption &amp; Emissions'!D17</f>
        <v>5168</v>
      </c>
      <c r="G19" s="45">
        <f>'[1]Consumption &amp; Emissions'!E17</f>
        <v>11.78304</v>
      </c>
    </row>
    <row r="20" spans="2:7">
      <c r="B20" s="54">
        <f>'[1]Consumption &amp; Emissions'!A18</f>
        <v>0</v>
      </c>
      <c r="C20" s="36" t="s">
        <v>3</v>
      </c>
      <c r="D20" s="36" t="str">
        <f>'[1]Consumption &amp; Emissions'!B18</f>
        <v>Paper (kg)</v>
      </c>
      <c r="E20" s="36">
        <f>'[1]Consumption &amp; Emissions'!C18</f>
        <v>2014</v>
      </c>
      <c r="F20" s="36">
        <f>'[1]Consumption &amp; Emissions'!D18</f>
        <v>4141</v>
      </c>
      <c r="G20" s="45">
        <f>'[1]Consumption &amp; Emissions'!E18</f>
        <v>15.12574788</v>
      </c>
    </row>
    <row r="21" spans="2:7">
      <c r="B21" s="54">
        <f>'[1]Consumption &amp; Emissions'!A19</f>
        <v>0</v>
      </c>
      <c r="C21" s="36" t="s">
        <v>3</v>
      </c>
      <c r="D21" s="36" t="str">
        <f>'[1]Consumption &amp; Emissions'!B19</f>
        <v>Electricity (kWh)</v>
      </c>
      <c r="E21" s="36">
        <f>'[1]Consumption &amp; Emissions'!C19</f>
        <v>2014</v>
      </c>
      <c r="F21" s="36">
        <f>'[1]Consumption &amp; Emissions'!D19</f>
        <v>1165034</v>
      </c>
      <c r="G21" s="45">
        <f>'[1]Consumption &amp; Emissions'!E19</f>
        <v>582.51700000000005</v>
      </c>
    </row>
    <row r="22" spans="2:7">
      <c r="B22" s="54">
        <f>'[2]Consumption &amp; Emissions'!A15</f>
        <v>0</v>
      </c>
      <c r="C22" s="36" t="s">
        <v>5</v>
      </c>
      <c r="D22" s="36" t="str">
        <f>'[2]Consumption &amp; Emissions'!B15</f>
        <v>Electricity (kWh)</v>
      </c>
      <c r="E22" s="36">
        <f>'[2]Consumption &amp; Emissions'!C15</f>
        <v>2014</v>
      </c>
      <c r="F22" s="36">
        <f>'[2]Consumption &amp; Emissions'!D15</f>
        <v>50577.7</v>
      </c>
      <c r="G22" s="45">
        <f>'[2]Consumption &amp; Emissions'!E15</f>
        <v>37.478075699999991</v>
      </c>
    </row>
    <row r="23" spans="2:7">
      <c r="B23" s="54" t="str">
        <f>'[2]Consumption &amp; Emissions'!A16</f>
        <v>Diesel</v>
      </c>
      <c r="C23" s="36" t="s">
        <v>5</v>
      </c>
      <c r="D23" s="36" t="str">
        <f>'[2]Consumption &amp; Emissions'!B16</f>
        <v>Fuel (L)</v>
      </c>
      <c r="E23" s="36">
        <f>'[2]Consumption &amp; Emissions'!C16</f>
        <v>2014</v>
      </c>
      <c r="F23" s="36">
        <f>'[2]Consumption &amp; Emissions'!D16</f>
        <v>1680.82</v>
      </c>
      <c r="G23" s="45">
        <f>'[2]Consumption &amp; Emissions'!E16</f>
        <v>17.72676813</v>
      </c>
    </row>
    <row r="24" spans="2:7">
      <c r="B24" s="54" t="str">
        <f>'[2]Consumption &amp; Emissions'!A17</f>
        <v>Non-recycled</v>
      </c>
      <c r="C24" s="36" t="s">
        <v>5</v>
      </c>
      <c r="D24" s="36" t="str">
        <f>'[2]Consumption &amp; Emissions'!B17</f>
        <v>Paper (kg)</v>
      </c>
      <c r="E24" s="36">
        <f>'[2]Consumption &amp; Emissions'!C17</f>
        <v>2014</v>
      </c>
      <c r="F24" s="36">
        <f>'[2]Consumption &amp; Emissions'!D17</f>
        <v>82.335000000000008</v>
      </c>
      <c r="G24" s="45">
        <f>'[2]Consumption &amp; Emissions'!E17</f>
        <v>0.20583750000000003</v>
      </c>
    </row>
    <row r="25" spans="2:7">
      <c r="B25" s="54">
        <f>[3]Summary!A15</f>
        <v>0</v>
      </c>
      <c r="C25" s="36" t="s">
        <v>4</v>
      </c>
      <c r="D25" s="36" t="str">
        <f>[3]Summary!B15</f>
        <v>Electricity (kWh)</v>
      </c>
      <c r="E25" s="36">
        <f>[3]Summary!C15</f>
        <v>2014</v>
      </c>
      <c r="F25" s="36">
        <f>[3]Summary!D15</f>
        <v>11505</v>
      </c>
      <c r="G25" s="45">
        <f>[3]Summary!E15</f>
        <v>9.1119600000000016</v>
      </c>
    </row>
    <row r="26" spans="2:7">
      <c r="B26" s="54" t="str">
        <f>[3]Summary!A16</f>
        <v>Diesel</v>
      </c>
      <c r="C26" s="36" t="s">
        <v>4</v>
      </c>
      <c r="D26" s="36" t="str">
        <f>[3]Summary!B16</f>
        <v>Fuel (L)</v>
      </c>
      <c r="E26" s="36">
        <f>[3]Summary!C16</f>
        <v>2014</v>
      </c>
      <c r="F26" s="36">
        <f>[3]Summary!D16</f>
        <v>860</v>
      </c>
      <c r="G26" s="45">
        <f>[3]Summary!E16</f>
        <v>2.2961999999999998</v>
      </c>
    </row>
    <row r="27" spans="2:7">
      <c r="B27" s="54" t="str">
        <f>[3]Summary!A17</f>
        <v>Non-recycled</v>
      </c>
      <c r="C27" s="36" t="s">
        <v>4</v>
      </c>
      <c r="D27" s="36" t="str">
        <f>[3]Summary!B17</f>
        <v>Paper (kg)</v>
      </c>
      <c r="E27" s="36">
        <f>[3]Summary!C17</f>
        <v>2014</v>
      </c>
      <c r="F27" s="36">
        <f>[3]Summary!D17</f>
        <v>222.05500000000001</v>
      </c>
      <c r="G27" s="45">
        <f>[3]Summary!E17</f>
        <v>0.55513750000000006</v>
      </c>
    </row>
    <row r="28" spans="2:7">
      <c r="B28" s="54" t="str">
        <f>'[1]Consumption &amp; Emissions'!A20</f>
        <v>Diesel</v>
      </c>
      <c r="C28" s="36" t="s">
        <v>3</v>
      </c>
      <c r="D28" s="36" t="str">
        <f>'[1]Consumption &amp; Emissions'!B20</f>
        <v>Fuel (L)</v>
      </c>
      <c r="E28" s="36">
        <f>'[1]Consumption &amp; Emissions'!C20</f>
        <v>2015</v>
      </c>
      <c r="F28" s="36">
        <f>'[1]Consumption &amp; Emissions'!D20</f>
        <v>6063.77</v>
      </c>
      <c r="G28" s="45">
        <f>'[1]Consumption &amp; Emissions'!E20</f>
        <v>16.1902659</v>
      </c>
    </row>
    <row r="29" spans="2:7">
      <c r="B29" s="54" t="str">
        <f>'[1]Consumption &amp; Emissions'!A21</f>
        <v>ULP</v>
      </c>
      <c r="C29" s="36" t="s">
        <v>3</v>
      </c>
      <c r="D29" s="36" t="str">
        <f>'[1]Consumption &amp; Emissions'!B21</f>
        <v>Fuel (L)</v>
      </c>
      <c r="E29" s="36">
        <f>'[1]Consumption &amp; Emissions'!C21</f>
        <v>2015</v>
      </c>
      <c r="F29" s="36">
        <f>'[1]Consumption &amp; Emissions'!D21</f>
        <v>2599.14</v>
      </c>
      <c r="G29" s="45">
        <f>'[1]Consumption &amp; Emissions'!E21</f>
        <v>5.9260391999999991</v>
      </c>
    </row>
    <row r="30" spans="2:7">
      <c r="B30" s="54">
        <f>'[1]Consumption &amp; Emissions'!A22</f>
        <v>0</v>
      </c>
      <c r="C30" s="36" t="s">
        <v>3</v>
      </c>
      <c r="D30" s="36" t="str">
        <f>'[1]Consumption &amp; Emissions'!B22</f>
        <v>Paper (kg)</v>
      </c>
      <c r="E30" s="36">
        <f>'[1]Consumption &amp; Emissions'!C22</f>
        <v>2015</v>
      </c>
      <c r="F30" s="36">
        <f>'[1]Consumption &amp; Emissions'!D22</f>
        <v>4616</v>
      </c>
      <c r="G30" s="45">
        <f>'[1]Consumption &amp; Emissions'!E22</f>
        <v>16.860770880000004</v>
      </c>
    </row>
    <row r="31" spans="2:7">
      <c r="B31" s="54">
        <f>'[1]Consumption &amp; Emissions'!A23</f>
        <v>0</v>
      </c>
      <c r="C31" s="36" t="s">
        <v>3</v>
      </c>
      <c r="D31" s="36" t="str">
        <f>'[1]Consumption &amp; Emissions'!B23</f>
        <v>Electricity (kWh)</v>
      </c>
      <c r="E31" s="36">
        <f>'[1]Consumption &amp; Emissions'!C23</f>
        <v>2015</v>
      </c>
      <c r="F31" s="36">
        <f>'[1]Consumption &amp; Emissions'!D23</f>
        <v>1208239</v>
      </c>
      <c r="G31" s="45">
        <f>'[1]Consumption &amp; Emissions'!E23</f>
        <v>604.11950000000002</v>
      </c>
    </row>
    <row r="32" spans="2:7">
      <c r="B32" s="54">
        <f>'[2]Consumption &amp; Emissions'!A18</f>
        <v>0</v>
      </c>
      <c r="C32" s="36" t="s">
        <v>5</v>
      </c>
      <c r="D32" s="36" t="str">
        <f>'[2]Consumption &amp; Emissions'!B18</f>
        <v>Electricity (kWh)</v>
      </c>
      <c r="E32" s="36">
        <f>'[2]Consumption &amp; Emissions'!C18</f>
        <v>2015</v>
      </c>
      <c r="F32" s="36">
        <f>'[2]Consumption &amp; Emissions'!D18</f>
        <v>46900</v>
      </c>
      <c r="G32" s="45">
        <f>'[2]Consumption &amp; Emissions'!E18</f>
        <v>34.752900000000004</v>
      </c>
    </row>
    <row r="33" spans="2:7">
      <c r="B33" s="54" t="str">
        <f>'[2]Consumption &amp; Emissions'!A19</f>
        <v>Diesel</v>
      </c>
      <c r="C33" s="36" t="s">
        <v>5</v>
      </c>
      <c r="D33" s="36" t="str">
        <f>'[2]Consumption &amp; Emissions'!B19</f>
        <v>Fuel (L)</v>
      </c>
      <c r="E33" s="36">
        <f>'[2]Consumption &amp; Emissions'!C19</f>
        <v>2015</v>
      </c>
      <c r="F33" s="36">
        <f>'[2]Consumption &amp; Emissions'!D19</f>
        <v>1902</v>
      </c>
      <c r="G33" s="45">
        <f>'[2]Consumption &amp; Emissions'!E19</f>
        <v>20.059443000000002</v>
      </c>
    </row>
    <row r="34" spans="2:7">
      <c r="B34" s="54" t="str">
        <f>'[2]Consumption &amp; Emissions'!A20</f>
        <v>Recycled</v>
      </c>
      <c r="C34" s="36" t="s">
        <v>5</v>
      </c>
      <c r="D34" s="36" t="str">
        <f>'[2]Consumption &amp; Emissions'!B20</f>
        <v>Paper (kg)</v>
      </c>
      <c r="E34" s="36">
        <f>'[2]Consumption &amp; Emissions'!C20</f>
        <v>2015</v>
      </c>
      <c r="F34" s="36">
        <f>'[2]Consumption &amp; Emissions'!D20</f>
        <v>74.850000000000009</v>
      </c>
      <c r="G34" s="45">
        <f>'[2]Consumption &amp; Emissions'!E20</f>
        <v>3.2035800000000003E-2</v>
      </c>
    </row>
    <row r="35" spans="2:7">
      <c r="B35" s="54">
        <f>'[4]Consumption &amp; Emissions'!A14</f>
        <v>0</v>
      </c>
      <c r="C35" s="36" t="s">
        <v>2</v>
      </c>
      <c r="D35" s="36" t="str">
        <f>'[4]Consumption &amp; Emissions'!B14</f>
        <v>Electricity (kWh)</v>
      </c>
      <c r="E35" s="36">
        <f>'[4]Consumption &amp; Emissions'!C14</f>
        <v>2015</v>
      </c>
      <c r="F35" s="36">
        <f>'[4]Consumption &amp; Emissions'!D14</f>
        <v>784433</v>
      </c>
      <c r="G35" s="45">
        <f>'[4]Consumption &amp; Emissions'!E14</f>
        <v>718.54062799999997</v>
      </c>
    </row>
    <row r="36" spans="2:7">
      <c r="B36" s="54" t="str">
        <f>'[4]Consumption &amp; Emissions'!A15</f>
        <v>Diesel</v>
      </c>
      <c r="C36" s="36" t="s">
        <v>2</v>
      </c>
      <c r="D36" s="36" t="str">
        <f>'[4]Consumption &amp; Emissions'!B15</f>
        <v>Fuel (L)</v>
      </c>
      <c r="E36" s="36">
        <f>'[4]Consumption &amp; Emissions'!C15</f>
        <v>2015</v>
      </c>
      <c r="F36" s="36">
        <f>'[4]Consumption &amp; Emissions'!D15</f>
        <v>7502</v>
      </c>
      <c r="G36" s="45">
        <f>'[4]Consumption &amp; Emissions'!E15</f>
        <v>20.030339999999999</v>
      </c>
    </row>
    <row r="37" spans="2:7">
      <c r="B37" s="54" t="str">
        <f>'[4]Consumption &amp; Emissions'!A16</f>
        <v>ULP</v>
      </c>
      <c r="C37" s="36" t="s">
        <v>2</v>
      </c>
      <c r="D37" s="36" t="str">
        <f>'[4]Consumption &amp; Emissions'!B16</f>
        <v>Fuel (L)</v>
      </c>
      <c r="E37" s="36">
        <f>'[4]Consumption &amp; Emissions'!C16</f>
        <v>2015</v>
      </c>
      <c r="F37" s="36">
        <f>'[4]Consumption &amp; Emissions'!D16</f>
        <v>4703</v>
      </c>
      <c r="G37" s="45">
        <f>'[4]Consumption &amp; Emissions'!E16</f>
        <v>10.722839999999998</v>
      </c>
    </row>
    <row r="38" spans="2:7">
      <c r="B38" s="54" t="str">
        <f>'[4]Consumption &amp; Emissions'!A17</f>
        <v>Non-recycled</v>
      </c>
      <c r="C38" s="36" t="s">
        <v>2</v>
      </c>
      <c r="D38" s="36" t="str">
        <f>'[4]Consumption &amp; Emissions'!B17</f>
        <v>Paper (kg)</v>
      </c>
      <c r="E38" s="36">
        <f>'[4]Consumption &amp; Emissions'!C17</f>
        <v>2015</v>
      </c>
      <c r="F38" s="36">
        <f>'[4]Consumption &amp; Emissions'!D17</f>
        <v>696.10500000000002</v>
      </c>
      <c r="G38" s="45">
        <f>'[4]Consumption &amp; Emissions'!E17</f>
        <v>1.7402625</v>
      </c>
    </row>
    <row r="39" spans="2:7">
      <c r="B39" s="54" t="str">
        <f>'[4]Consumption &amp; Emissions'!A18</f>
        <v>Recycled</v>
      </c>
      <c r="C39" s="36" t="s">
        <v>2</v>
      </c>
      <c r="D39" s="36" t="str">
        <f>'[4]Consumption &amp; Emissions'!B18</f>
        <v>Paper (kg)</v>
      </c>
      <c r="E39" s="36">
        <f>'[4]Consumption &amp; Emissions'!C18</f>
        <v>2015</v>
      </c>
      <c r="F39" s="36">
        <f>'[4]Consumption &amp; Emissions'!D18</f>
        <v>3642.7000000000003</v>
      </c>
      <c r="G39" s="45">
        <f>'[4]Consumption &amp; Emissions'!E18</f>
        <v>1.5590756000000001</v>
      </c>
    </row>
    <row r="40" spans="2:7">
      <c r="B40" s="54">
        <f>[3]Summary!A18</f>
        <v>0</v>
      </c>
      <c r="C40" s="36" t="s">
        <v>4</v>
      </c>
      <c r="D40" s="36" t="str">
        <f>[3]Summary!B18</f>
        <v>Electricity (kWh)</v>
      </c>
      <c r="E40" s="36">
        <f>[3]Summary!C18</f>
        <v>2015</v>
      </c>
      <c r="F40" s="36">
        <f>[3]Summary!D18</f>
        <v>12202</v>
      </c>
      <c r="G40" s="45">
        <f>[3]Summary!E18</f>
        <v>9.663984000000001</v>
      </c>
    </row>
    <row r="41" spans="2:7">
      <c r="B41" s="54" t="str">
        <f>[3]Summary!A19</f>
        <v>Diesel</v>
      </c>
      <c r="C41" s="36" t="s">
        <v>4</v>
      </c>
      <c r="D41" s="36" t="str">
        <f>[3]Summary!B19</f>
        <v>Fuel (L)</v>
      </c>
      <c r="E41" s="36">
        <f>[3]Summary!C19</f>
        <v>2015</v>
      </c>
      <c r="F41" s="36">
        <f>[3]Summary!D19</f>
        <v>520</v>
      </c>
      <c r="G41" s="45">
        <f>[3]Summary!E19</f>
        <v>1.3883999999999999</v>
      </c>
    </row>
    <row r="42" spans="2:7">
      <c r="B42" s="54" t="str">
        <f>[3]Summary!A20</f>
        <v>Non-recycled</v>
      </c>
      <c r="C42" s="36" t="s">
        <v>4</v>
      </c>
      <c r="D42" s="36" t="str">
        <f>[3]Summary!B20</f>
        <v>Paper (kg)</v>
      </c>
      <c r="E42" s="36">
        <f>[3]Summary!C20</f>
        <v>2015</v>
      </c>
      <c r="F42" s="36">
        <f>[3]Summary!D20</f>
        <v>214.57000000000002</v>
      </c>
      <c r="G42" s="45">
        <f>[3]Summary!E20</f>
        <v>0.53642500000000004</v>
      </c>
    </row>
    <row r="43" spans="2:7">
      <c r="B43" s="54" t="str">
        <f>'[1]Consumption &amp; Emissions'!A24</f>
        <v>Diesel</v>
      </c>
      <c r="C43" s="36" t="s">
        <v>3</v>
      </c>
      <c r="D43" s="36" t="str">
        <f>'[1]Consumption &amp; Emissions'!B24</f>
        <v>Fuel (L)</v>
      </c>
      <c r="E43" s="36">
        <f>'[1]Consumption &amp; Emissions'!C24</f>
        <v>2016</v>
      </c>
      <c r="F43" s="36">
        <f>'[1]Consumption &amp; Emissions'!D24</f>
        <v>11955.590000000002</v>
      </c>
      <c r="G43" s="45">
        <f>'[1]Consumption &amp; Emissions'!E24</f>
        <v>31.921425300000003</v>
      </c>
    </row>
    <row r="44" spans="2:7">
      <c r="B44" s="54" t="str">
        <f>'[1]Consumption &amp; Emissions'!A25</f>
        <v>ULP</v>
      </c>
      <c r="C44" s="36" t="s">
        <v>3</v>
      </c>
      <c r="D44" s="36" t="str">
        <f>'[1]Consumption &amp; Emissions'!B25</f>
        <v>Fuel (L)</v>
      </c>
      <c r="E44" s="36">
        <f>'[1]Consumption &amp; Emissions'!C25</f>
        <v>2016</v>
      </c>
      <c r="F44" s="36">
        <f>'[1]Consumption &amp; Emissions'!D25</f>
        <v>3296.4099999999994</v>
      </c>
      <c r="G44" s="45">
        <f>'[1]Consumption &amp; Emissions'!E25</f>
        <v>7.5158147999999985</v>
      </c>
    </row>
    <row r="45" spans="2:7">
      <c r="B45" s="54">
        <f>'[1]Consumption &amp; Emissions'!A26</f>
        <v>0</v>
      </c>
      <c r="C45" s="36" t="s">
        <v>3</v>
      </c>
      <c r="D45" s="36" t="str">
        <f>'[1]Consumption &amp; Emissions'!B26</f>
        <v>Paper (kg)</v>
      </c>
      <c r="E45" s="36">
        <f>'[1]Consumption &amp; Emissions'!C26</f>
        <v>2016</v>
      </c>
      <c r="F45" s="36">
        <f>'[1]Consumption &amp; Emissions'!D26</f>
        <v>2000</v>
      </c>
      <c r="G45" s="45">
        <f>'[1]Consumption &amp; Emissions'!E26</f>
        <v>7.3053599999999994</v>
      </c>
    </row>
    <row r="46" spans="2:7">
      <c r="B46" s="54">
        <f>'[1]Consumption &amp; Emissions'!A27</f>
        <v>0</v>
      </c>
      <c r="C46" s="36" t="s">
        <v>3</v>
      </c>
      <c r="D46" s="36" t="str">
        <f>'[1]Consumption &amp; Emissions'!B27</f>
        <v>Electricity (kWh)</v>
      </c>
      <c r="E46" s="36">
        <f>'[1]Consumption &amp; Emissions'!C27</f>
        <v>2016</v>
      </c>
      <c r="F46" s="36">
        <f>'[1]Consumption &amp; Emissions'!D27</f>
        <v>1480679.3900000001</v>
      </c>
      <c r="G46" s="45">
        <f>'[1]Consumption &amp; Emissions'!E27</f>
        <v>740.33969500000012</v>
      </c>
    </row>
    <row r="47" spans="2:7">
      <c r="B47" s="54">
        <f>'[2]Consumption &amp; Emissions'!A21</f>
        <v>0</v>
      </c>
      <c r="C47" s="36" t="s">
        <v>5</v>
      </c>
      <c r="D47" s="36" t="str">
        <f>'[2]Consumption &amp; Emissions'!B21</f>
        <v>Electricity (kWh)</v>
      </c>
      <c r="E47" s="36">
        <f>'[2]Consumption &amp; Emissions'!C21</f>
        <v>2016</v>
      </c>
      <c r="F47" s="36">
        <f>'[2]Consumption &amp; Emissions'!D21</f>
        <v>39463</v>
      </c>
      <c r="G47" s="45">
        <f>'[2]Consumption &amp; Emissions'!E21</f>
        <v>29.242082999999997</v>
      </c>
    </row>
    <row r="48" spans="2:7">
      <c r="B48" s="54" t="str">
        <f>'[2]Consumption &amp; Emissions'!A22</f>
        <v>Diesel</v>
      </c>
      <c r="C48" s="36" t="s">
        <v>5</v>
      </c>
      <c r="D48" s="36" t="str">
        <f>'[2]Consumption &amp; Emissions'!B22</f>
        <v>Fuel (L)</v>
      </c>
      <c r="E48" s="36">
        <f>'[2]Consumption &amp; Emissions'!C22</f>
        <v>2016</v>
      </c>
      <c r="F48" s="36">
        <f>'[2]Consumption &amp; Emissions'!D22</f>
        <v>1385</v>
      </c>
      <c r="G48" s="45">
        <f>'[2]Consumption &amp; Emissions'!E22</f>
        <v>14.6069025</v>
      </c>
    </row>
    <row r="49" spans="2:7">
      <c r="B49" s="54" t="str">
        <f>'[2]Consumption &amp; Emissions'!A23</f>
        <v>Recycled</v>
      </c>
      <c r="C49" s="36" t="s">
        <v>5</v>
      </c>
      <c r="D49" s="36" t="str">
        <f>'[2]Consumption &amp; Emissions'!B23</f>
        <v>Paper (kg)</v>
      </c>
      <c r="E49" s="36">
        <f>'[2]Consumption &amp; Emissions'!C23</f>
        <v>2016</v>
      </c>
      <c r="F49" s="36">
        <f>'[2]Consumption &amp; Emissions'!D23</f>
        <v>90</v>
      </c>
      <c r="G49" s="45">
        <f>'[2]Consumption &amp; Emissions'!E23</f>
        <v>3.8519999999999999E-2</v>
      </c>
    </row>
    <row r="50" spans="2:7">
      <c r="B50" s="54">
        <f>'[4]Consumption &amp; Emissions'!A19</f>
        <v>0</v>
      </c>
      <c r="C50" s="36" t="s">
        <v>2</v>
      </c>
      <c r="D50" s="36" t="str">
        <f>'[4]Consumption &amp; Emissions'!B19</f>
        <v>Electricity (kWh)</v>
      </c>
      <c r="E50" s="36">
        <f>'[4]Consumption &amp; Emissions'!C19</f>
        <v>2016</v>
      </c>
      <c r="F50" s="36">
        <f>'[4]Consumption &amp; Emissions'!D19</f>
        <v>777041</v>
      </c>
      <c r="G50" s="45">
        <f>'[4]Consumption &amp; Emissions'!E19</f>
        <v>711.76955599999997</v>
      </c>
    </row>
    <row r="51" spans="2:7">
      <c r="B51" s="54" t="str">
        <f>'[4]Consumption &amp; Emissions'!A20</f>
        <v>Diesel</v>
      </c>
      <c r="C51" s="36" t="s">
        <v>2</v>
      </c>
      <c r="D51" s="36" t="str">
        <f>'[4]Consumption &amp; Emissions'!B20</f>
        <v>Fuel (L)</v>
      </c>
      <c r="E51" s="36">
        <f>'[4]Consumption &amp; Emissions'!C20</f>
        <v>2016</v>
      </c>
      <c r="F51" s="36">
        <f>'[4]Consumption &amp; Emissions'!D20</f>
        <v>6516</v>
      </c>
      <c r="G51" s="45">
        <f>'[4]Consumption &amp; Emissions'!E20</f>
        <v>17.39772</v>
      </c>
    </row>
    <row r="52" spans="2:7">
      <c r="B52" s="54" t="str">
        <f>'[4]Consumption &amp; Emissions'!A21</f>
        <v>ULP</v>
      </c>
      <c r="C52" s="36" t="s">
        <v>2</v>
      </c>
      <c r="D52" s="36" t="str">
        <f>'[4]Consumption &amp; Emissions'!B21</f>
        <v>Fuel (L)</v>
      </c>
      <c r="E52" s="36">
        <f>'[4]Consumption &amp; Emissions'!C21</f>
        <v>2016</v>
      </c>
      <c r="F52" s="36">
        <f>'[4]Consumption &amp; Emissions'!D21</f>
        <v>3699</v>
      </c>
      <c r="G52" s="45">
        <f>'[4]Consumption &amp; Emissions'!E21</f>
        <v>8.4337199999999992</v>
      </c>
    </row>
    <row r="53" spans="2:7">
      <c r="B53" s="54" t="str">
        <f>'[4]Consumption &amp; Emissions'!A22</f>
        <v>Non-recycled</v>
      </c>
      <c r="C53" s="36" t="s">
        <v>2</v>
      </c>
      <c r="D53" s="36" t="str">
        <f>'[4]Consumption &amp; Emissions'!B22</f>
        <v>Paper (kg)</v>
      </c>
      <c r="E53" s="36">
        <f>'[4]Consumption &amp; Emissions'!C22</f>
        <v>2016</v>
      </c>
      <c r="F53" s="36">
        <f>'[4]Consumption &amp; Emissions'!D22</f>
        <v>1400</v>
      </c>
      <c r="G53" s="45">
        <f>'[4]Consumption &amp; Emissions'!E22</f>
        <v>3.5</v>
      </c>
    </row>
    <row r="54" spans="2:7">
      <c r="B54" s="54" t="str">
        <f>'[4]Consumption &amp; Emissions'!A23</f>
        <v>Recycled</v>
      </c>
      <c r="C54" s="36" t="s">
        <v>2</v>
      </c>
      <c r="D54" s="36" t="str">
        <f>'[4]Consumption &amp; Emissions'!B23</f>
        <v>Paper (kg)</v>
      </c>
      <c r="E54" s="36">
        <f>'[4]Consumption &amp; Emissions'!C23</f>
        <v>2016</v>
      </c>
      <c r="F54" s="36">
        <f>'[4]Consumption &amp; Emissions'!D23</f>
        <v>1000</v>
      </c>
      <c r="G54" s="45">
        <f>'[4]Consumption &amp; Emissions'!E23</f>
        <v>0.42799999999999999</v>
      </c>
    </row>
    <row r="55" spans="2:7">
      <c r="B55" s="54">
        <f>[3]Summary!A21</f>
        <v>0</v>
      </c>
      <c r="C55" s="36" t="s">
        <v>4</v>
      </c>
      <c r="D55" s="36" t="str">
        <f>[3]Summary!B21</f>
        <v>Electricity (kWh)</v>
      </c>
      <c r="E55" s="36">
        <f>[3]Summary!C21</f>
        <v>2016</v>
      </c>
      <c r="F55" s="36">
        <f>[3]Summary!D21</f>
        <v>14474</v>
      </c>
      <c r="G55" s="45">
        <f>[3]Summary!E21</f>
        <v>11.463408000000001</v>
      </c>
    </row>
    <row r="56" spans="2:7">
      <c r="B56" s="54" t="str">
        <f>[3]Summary!A22</f>
        <v>Diesel</v>
      </c>
      <c r="C56" s="36" t="s">
        <v>4</v>
      </c>
      <c r="D56" s="36" t="str">
        <f>[3]Summary!B22</f>
        <v>Fuel (L)</v>
      </c>
      <c r="E56" s="36">
        <f>[3]Summary!C22</f>
        <v>2016</v>
      </c>
      <c r="F56" s="36">
        <f>[3]Summary!D22</f>
        <v>9087</v>
      </c>
      <c r="G56" s="45">
        <f>[3]Summary!E22</f>
        <v>24.26229</v>
      </c>
    </row>
    <row r="57" spans="2:7">
      <c r="B57" s="54" t="str">
        <f>[3]Summary!A23</f>
        <v>Non-recycled</v>
      </c>
      <c r="C57" s="36" t="s">
        <v>4</v>
      </c>
      <c r="D57" s="36" t="str">
        <f>[3]Summary!B23</f>
        <v>Paper (kg)</v>
      </c>
      <c r="E57" s="36">
        <f>[3]Summary!C23</f>
        <v>2016</v>
      </c>
      <c r="F57" s="36">
        <f>[3]Summary!D23</f>
        <v>275</v>
      </c>
      <c r="G57" s="45">
        <f>[3]Summary!E23</f>
        <v>0.6875</v>
      </c>
    </row>
    <row r="58" spans="2:7">
      <c r="B58" s="54" t="str">
        <f>'[1]Consumption &amp; Emissions'!A28</f>
        <v>Diesel</v>
      </c>
      <c r="C58" s="36" t="s">
        <v>3</v>
      </c>
      <c r="D58" s="36" t="str">
        <f>'[1]Consumption &amp; Emissions'!B28</f>
        <v>Fuel (L)</v>
      </c>
      <c r="E58" s="36">
        <f>'[1]Consumption &amp; Emissions'!C28</f>
        <v>2017</v>
      </c>
      <c r="F58" s="36">
        <f>'[1]Consumption &amp; Emissions'!D28</f>
        <v>8686</v>
      </c>
      <c r="G58" s="45">
        <f>'[1]Consumption &amp; Emissions'!E28</f>
        <v>23.19162</v>
      </c>
    </row>
    <row r="59" spans="2:7">
      <c r="B59" s="54" t="str">
        <f>'[1]Consumption &amp; Emissions'!A29</f>
        <v>ULP</v>
      </c>
      <c r="C59" s="36" t="s">
        <v>3</v>
      </c>
      <c r="D59" s="36" t="str">
        <f>'[1]Consumption &amp; Emissions'!B29</f>
        <v>Fuel (L)</v>
      </c>
      <c r="E59" s="36">
        <f>'[1]Consumption &amp; Emissions'!C29</f>
        <v>2017</v>
      </c>
      <c r="F59" s="36">
        <f>'[1]Consumption &amp; Emissions'!D29</f>
        <v>3035</v>
      </c>
      <c r="G59" s="45">
        <f>'[1]Consumption &amp; Emissions'!E29</f>
        <v>6.9197999999999995</v>
      </c>
    </row>
    <row r="60" spans="2:7">
      <c r="B60" s="54">
        <f>'[1]Consumption &amp; Emissions'!A30</f>
        <v>0</v>
      </c>
      <c r="C60" s="36" t="s">
        <v>3</v>
      </c>
      <c r="D60" s="36" t="str">
        <f>'[1]Consumption &amp; Emissions'!B30</f>
        <v>Paper (kg)</v>
      </c>
      <c r="E60" s="36">
        <f>'[1]Consumption &amp; Emissions'!C30</f>
        <v>2017</v>
      </c>
      <c r="F60" s="36">
        <f>'[1]Consumption &amp; Emissions'!D30</f>
        <v>2000</v>
      </c>
      <c r="G60" s="45">
        <f>'[1]Consumption &amp; Emissions'!E30</f>
        <v>7.3053599999999994</v>
      </c>
    </row>
    <row r="61" spans="2:7">
      <c r="B61" s="54">
        <f>'[1]Consumption &amp; Emissions'!A31</f>
        <v>0</v>
      </c>
      <c r="C61" s="36" t="s">
        <v>3</v>
      </c>
      <c r="D61" s="36" t="str">
        <f>'[1]Consumption &amp; Emissions'!B31</f>
        <v>Electricity (kWh)</v>
      </c>
      <c r="E61" s="36">
        <f>'[1]Consumption &amp; Emissions'!C31</f>
        <v>2017</v>
      </c>
      <c r="F61" s="36">
        <f>'[1]Consumption &amp; Emissions'!D31</f>
        <v>1114406</v>
      </c>
      <c r="G61" s="45">
        <f>'[1]Consumption &amp; Emissions'!E31</f>
        <v>557.20299999999997</v>
      </c>
    </row>
    <row r="62" spans="2:7">
      <c r="B62" s="54">
        <f>'[2]Consumption &amp; Emissions'!A24</f>
        <v>0</v>
      </c>
      <c r="C62" s="36" t="s">
        <v>5</v>
      </c>
      <c r="D62" s="36" t="str">
        <f>'[2]Consumption &amp; Emissions'!B24</f>
        <v>Electricity (kWh)</v>
      </c>
      <c r="E62" s="36">
        <f>'[2]Consumption &amp; Emissions'!C24</f>
        <v>2017</v>
      </c>
      <c r="F62" s="36">
        <f>'[2]Consumption &amp; Emissions'!D24</f>
        <v>16057</v>
      </c>
      <c r="G62" s="45">
        <f>'[2]Consumption &amp; Emissions'!E24</f>
        <v>11.898237</v>
      </c>
    </row>
    <row r="63" spans="2:7">
      <c r="B63" s="54" t="str">
        <f>'[2]Consumption &amp; Emissions'!A25</f>
        <v>Diesel</v>
      </c>
      <c r="C63" s="36" t="s">
        <v>5</v>
      </c>
      <c r="D63" s="36" t="str">
        <f>'[2]Consumption &amp; Emissions'!B25</f>
        <v>Fuel (L)</v>
      </c>
      <c r="E63" s="36">
        <f>'[2]Consumption &amp; Emissions'!C25</f>
        <v>2017</v>
      </c>
      <c r="F63" s="36">
        <f>'[2]Consumption &amp; Emissions'!D25</f>
        <v>239</v>
      </c>
      <c r="G63" s="45">
        <f>'[2]Consumption &amp; Emissions'!E25</f>
        <v>2.5206135000000001</v>
      </c>
    </row>
    <row r="64" spans="2:7">
      <c r="B64" s="54" t="str">
        <f>'[2]Consumption &amp; Emissions'!A26</f>
        <v>Recycled</v>
      </c>
      <c r="C64" s="36" t="s">
        <v>5</v>
      </c>
      <c r="D64" s="36" t="str">
        <f>'[2]Consumption &amp; Emissions'!B26</f>
        <v>Paper (kg)</v>
      </c>
      <c r="E64" s="36">
        <f>'[2]Consumption &amp; Emissions'!C26</f>
        <v>2017</v>
      </c>
      <c r="F64" s="36">
        <f>'[2]Consumption &amp; Emissions'!D26</f>
        <v>50</v>
      </c>
      <c r="G64" s="45">
        <f>'[2]Consumption &amp; Emissions'!E26</f>
        <v>2.1399999999999999E-2</v>
      </c>
    </row>
    <row r="65" spans="2:7">
      <c r="B65" s="54">
        <f>'[4]Consumption &amp; Emissions'!A24</f>
        <v>0</v>
      </c>
      <c r="C65" s="36" t="s">
        <v>2</v>
      </c>
      <c r="D65" s="36" t="str">
        <f>'[4]Consumption &amp; Emissions'!B24</f>
        <v>Electricity (kWh)</v>
      </c>
      <c r="E65" s="36">
        <f>'[4]Consumption &amp; Emissions'!C24</f>
        <v>2017</v>
      </c>
      <c r="F65" s="36">
        <f>'[4]Consumption &amp; Emissions'!D24</f>
        <v>705040</v>
      </c>
      <c r="G65" s="45">
        <f>'[4]Consumption &amp; Emissions'!E24</f>
        <v>645.81664000000001</v>
      </c>
    </row>
    <row r="66" spans="2:7">
      <c r="B66" s="54" t="str">
        <f>'[4]Consumption &amp; Emissions'!A25</f>
        <v>Diesel</v>
      </c>
      <c r="C66" s="36" t="s">
        <v>2</v>
      </c>
      <c r="D66" s="36" t="str">
        <f>'[4]Consumption &amp; Emissions'!B25</f>
        <v>Fuel (L)</v>
      </c>
      <c r="E66" s="36">
        <f>'[4]Consumption &amp; Emissions'!C25</f>
        <v>2017</v>
      </c>
      <c r="F66" s="36">
        <f>'[4]Consumption &amp; Emissions'!D25</f>
        <v>4039</v>
      </c>
      <c r="G66" s="45">
        <f>'[4]Consumption &amp; Emissions'!E25</f>
        <v>10.784129999999999</v>
      </c>
    </row>
    <row r="67" spans="2:7">
      <c r="B67" s="54" t="str">
        <f>'[4]Consumption &amp; Emissions'!A26</f>
        <v>ULP</v>
      </c>
      <c r="C67" s="36" t="s">
        <v>2</v>
      </c>
      <c r="D67" s="36" t="str">
        <f>'[4]Consumption &amp; Emissions'!B26</f>
        <v>Fuel (L)</v>
      </c>
      <c r="E67" s="36">
        <f>'[4]Consumption &amp; Emissions'!C26</f>
        <v>2017</v>
      </c>
      <c r="F67" s="36">
        <f>'[4]Consumption &amp; Emissions'!D26</f>
        <v>3833</v>
      </c>
      <c r="G67" s="45">
        <f>'[4]Consumption &amp; Emissions'!E26</f>
        <v>8.7392400000000006</v>
      </c>
    </row>
    <row r="68" spans="2:7">
      <c r="B68" s="54" t="str">
        <f>'[4]Consumption &amp; Emissions'!A27</f>
        <v>Non-recycled</v>
      </c>
      <c r="C68" s="36" t="s">
        <v>2</v>
      </c>
      <c r="D68" s="36" t="str">
        <f>'[4]Consumption &amp; Emissions'!B27</f>
        <v>Paper (kg)</v>
      </c>
      <c r="E68" s="36">
        <f>'[4]Consumption &amp; Emissions'!C27</f>
        <v>2017</v>
      </c>
      <c r="F68" s="36">
        <f>'[4]Consumption &amp; Emissions'!D27</f>
        <v>988</v>
      </c>
      <c r="G68" s="45">
        <f>'[4]Consumption &amp; Emissions'!E27</f>
        <v>2.4700000000000002</v>
      </c>
    </row>
    <row r="69" spans="2:7">
      <c r="B69" s="54" t="str">
        <f>'[4]Consumption &amp; Emissions'!A28</f>
        <v>Recycled</v>
      </c>
      <c r="C69" s="36" t="s">
        <v>2</v>
      </c>
      <c r="D69" s="36" t="str">
        <f>'[4]Consumption &amp; Emissions'!B28</f>
        <v>Paper (kg)</v>
      </c>
      <c r="E69" s="36">
        <f>'[4]Consumption &amp; Emissions'!C28</f>
        <v>2017</v>
      </c>
      <c r="F69" s="36">
        <f>'[4]Consumption &amp; Emissions'!D28</f>
        <v>721</v>
      </c>
      <c r="G69" s="45">
        <f>'[4]Consumption &amp; Emissions'!E28</f>
        <v>0.30858800000000003</v>
      </c>
    </row>
    <row r="70" spans="2:7">
      <c r="B70" s="54">
        <f>[3]Summary!A24</f>
        <v>0</v>
      </c>
      <c r="C70" s="36" t="s">
        <v>4</v>
      </c>
      <c r="D70" s="36" t="str">
        <f>[3]Summary!B24</f>
        <v>Electricity (kWh)</v>
      </c>
      <c r="E70" s="36">
        <f>[3]Summary!C24</f>
        <v>2017</v>
      </c>
      <c r="F70" s="36">
        <f>[3]Summary!D24</f>
        <v>6116</v>
      </c>
      <c r="G70" s="45">
        <f>[3]Summary!E24</f>
        <v>4.8438720000000002</v>
      </c>
    </row>
    <row r="71" spans="2:7">
      <c r="B71" s="54" t="str">
        <f>[3]Summary!A25</f>
        <v>Diesel</v>
      </c>
      <c r="C71" s="36" t="s">
        <v>4</v>
      </c>
      <c r="D71" s="36" t="str">
        <f>[3]Summary!B25</f>
        <v>Fuel (L)</v>
      </c>
      <c r="E71" s="36">
        <f>[3]Summary!C25</f>
        <v>2017</v>
      </c>
      <c r="F71" s="36">
        <f>[3]Summary!D25</f>
        <v>487</v>
      </c>
      <c r="G71" s="45">
        <f>[3]Summary!E25</f>
        <v>1.3002899999999999</v>
      </c>
    </row>
    <row r="72" spans="2:7">
      <c r="B72" s="54" t="str">
        <f>[3]Summary!A26</f>
        <v>ULP</v>
      </c>
      <c r="C72" s="36" t="s">
        <v>4</v>
      </c>
      <c r="D72" s="36" t="str">
        <f>[3]Summary!B26</f>
        <v>Fuel (L)</v>
      </c>
      <c r="E72" s="36">
        <f>[3]Summary!C26</f>
        <v>2017</v>
      </c>
      <c r="F72" s="36">
        <f>[3]Summary!D26</f>
        <v>321</v>
      </c>
      <c r="G72" s="45">
        <f>[3]Summary!E26</f>
        <v>0.73187999999999986</v>
      </c>
    </row>
    <row r="73" spans="2:7">
      <c r="B73" s="54" t="str">
        <f>[3]Summary!A27</f>
        <v>Non-recycled</v>
      </c>
      <c r="C73" s="36" t="s">
        <v>4</v>
      </c>
      <c r="D73" s="36" t="str">
        <f>[3]Summary!B27</f>
        <v>Paper (kg)</v>
      </c>
      <c r="E73" s="36">
        <f>[3]Summary!C27</f>
        <v>2017</v>
      </c>
      <c r="F73" s="36">
        <f>[3]Summary!D27</f>
        <v>120</v>
      </c>
      <c r="G73" s="45">
        <f>[3]Summary!E27</f>
        <v>0.3</v>
      </c>
    </row>
    <row r="74" spans="2:7">
      <c r="B74" s="54" t="str">
        <f>'[1]Consumption &amp; Emissions'!A32</f>
        <v>Diesel</v>
      </c>
      <c r="C74" s="36" t="s">
        <v>3</v>
      </c>
      <c r="D74" s="36" t="str">
        <f>'[1]Consumption &amp; Emissions'!B32</f>
        <v>Fuel (L)</v>
      </c>
      <c r="E74" s="36">
        <f>'[1]Consumption &amp; Emissions'!C32</f>
        <v>2018</v>
      </c>
      <c r="F74" s="36">
        <f>'[1]Consumption &amp; Emissions'!D32</f>
        <v>5677.41</v>
      </c>
      <c r="G74" s="45">
        <f>'[1]Consumption &amp; Emissions'!E32</f>
        <v>15.1586847</v>
      </c>
    </row>
    <row r="75" spans="2:7">
      <c r="B75" s="54" t="str">
        <f>'[1]Consumption &amp; Emissions'!A33</f>
        <v>ULP</v>
      </c>
      <c r="C75" s="36" t="s">
        <v>3</v>
      </c>
      <c r="D75" s="36" t="str">
        <f>'[1]Consumption &amp; Emissions'!B33</f>
        <v>Fuel (L)</v>
      </c>
      <c r="E75" s="36">
        <f>'[1]Consumption &amp; Emissions'!C33</f>
        <v>2018</v>
      </c>
      <c r="F75" s="36">
        <f>'[1]Consumption &amp; Emissions'!D33</f>
        <v>2773.6</v>
      </c>
      <c r="G75" s="45">
        <f>'[1]Consumption &amp; Emissions'!E33</f>
        <v>6.3238079999999988</v>
      </c>
    </row>
    <row r="76" spans="2:7">
      <c r="B76" s="54">
        <f>'[1]Consumption &amp; Emissions'!A34</f>
        <v>0</v>
      </c>
      <c r="C76" s="36" t="s">
        <v>3</v>
      </c>
      <c r="D76" s="36" t="str">
        <f>'[1]Consumption &amp; Emissions'!B34</f>
        <v>Paper (kg)</v>
      </c>
      <c r="E76" s="36">
        <f>'[1]Consumption &amp; Emissions'!C34</f>
        <v>2018</v>
      </c>
      <c r="F76" s="36">
        <f>'[1]Consumption &amp; Emissions'!D34</f>
        <v>2000</v>
      </c>
      <c r="G76" s="45">
        <f>'[1]Consumption &amp; Emissions'!E34</f>
        <v>7.3053599999999994</v>
      </c>
    </row>
    <row r="77" spans="2:7">
      <c r="B77" s="54">
        <f>'[1]Consumption &amp; Emissions'!A35</f>
        <v>0</v>
      </c>
      <c r="C77" s="36" t="s">
        <v>3</v>
      </c>
      <c r="D77" s="36" t="str">
        <f>'[1]Consumption &amp; Emissions'!B35</f>
        <v>Electricity (kWh)</v>
      </c>
      <c r="E77" s="36">
        <f>'[1]Consumption &amp; Emissions'!C35</f>
        <v>2018</v>
      </c>
      <c r="F77" s="36">
        <f>'[1]Consumption &amp; Emissions'!D35</f>
        <v>967180</v>
      </c>
      <c r="G77" s="45">
        <f>'[1]Consumption &amp; Emissions'!E35</f>
        <v>483.59</v>
      </c>
    </row>
    <row r="78" spans="2:7">
      <c r="B78" s="54">
        <f>'[2]Consumption &amp; Emissions'!A27</f>
        <v>0</v>
      </c>
      <c r="C78" s="36" t="s">
        <v>5</v>
      </c>
      <c r="D78" s="36" t="str">
        <f>'[2]Consumption &amp; Emissions'!B27</f>
        <v>Electricity (kWh)</v>
      </c>
      <c r="E78" s="36">
        <f>'[2]Consumption &amp; Emissions'!C27</f>
        <v>2018</v>
      </c>
      <c r="F78" s="36">
        <f>'[2]Consumption &amp; Emissions'!D27</f>
        <v>13031</v>
      </c>
      <c r="G78" s="45">
        <f>'[2]Consumption &amp; Emissions'!E27</f>
        <v>9.6559709999999992</v>
      </c>
    </row>
    <row r="79" spans="2:7">
      <c r="B79" s="54" t="str">
        <f>'[2]Consumption &amp; Emissions'!A28</f>
        <v>Diesel</v>
      </c>
      <c r="C79" s="36" t="s">
        <v>5</v>
      </c>
      <c r="D79" s="36" t="str">
        <f>'[2]Consumption &amp; Emissions'!B28</f>
        <v>Fuel (L)</v>
      </c>
      <c r="E79" s="36">
        <f>'[2]Consumption &amp; Emissions'!C28</f>
        <v>2018</v>
      </c>
      <c r="F79" s="36">
        <f>'[2]Consumption &amp; Emissions'!D28</f>
        <v>126</v>
      </c>
      <c r="G79" s="45">
        <f>'[2]Consumption &amp; Emissions'!E28</f>
        <v>1.3288590000000002</v>
      </c>
    </row>
    <row r="80" spans="2:7">
      <c r="B80" s="54" t="str">
        <f>'[2]Consumption &amp; Emissions'!A29</f>
        <v>Recycled</v>
      </c>
      <c r="C80" s="36" t="s">
        <v>5</v>
      </c>
      <c r="D80" s="36" t="str">
        <f>'[2]Consumption &amp; Emissions'!B29</f>
        <v>Paper (kg)</v>
      </c>
      <c r="E80" s="36">
        <f>'[2]Consumption &amp; Emissions'!C29</f>
        <v>2018</v>
      </c>
      <c r="F80" s="36">
        <f>'[2]Consumption &amp; Emissions'!D29</f>
        <v>84.83</v>
      </c>
      <c r="G80" s="45">
        <f>'[2]Consumption &amp; Emissions'!E29</f>
        <v>3.6307239999999998E-2</v>
      </c>
    </row>
    <row r="81" spans="2:8">
      <c r="B81" s="54">
        <f>'[4]Consumption &amp; Emissions'!A29</f>
        <v>0</v>
      </c>
      <c r="C81" s="36" t="s">
        <v>2</v>
      </c>
      <c r="D81" s="36" t="str">
        <f>'[4]Consumption &amp; Emissions'!B29</f>
        <v>Electricity (kWh)</v>
      </c>
      <c r="E81" s="36">
        <f>'[4]Consumption &amp; Emissions'!C29</f>
        <v>2018</v>
      </c>
      <c r="F81" s="36">
        <f>'[4]Consumption &amp; Emissions'!D29</f>
        <v>694431</v>
      </c>
      <c r="G81" s="45">
        <f>'[4]Consumption &amp; Emissions'!E29</f>
        <v>636.09879599999999</v>
      </c>
    </row>
    <row r="82" spans="2:8">
      <c r="B82" s="54" t="str">
        <f>'[4]Consumption &amp; Emissions'!A30</f>
        <v>Diesel</v>
      </c>
      <c r="C82" s="36" t="s">
        <v>2</v>
      </c>
      <c r="D82" s="36" t="str">
        <f>'[4]Consumption &amp; Emissions'!B30</f>
        <v>Fuel (L)</v>
      </c>
      <c r="E82" s="36">
        <f>'[4]Consumption &amp; Emissions'!C30</f>
        <v>2018</v>
      </c>
      <c r="F82" s="36">
        <f>'[4]Consumption &amp; Emissions'!D30</f>
        <v>3493.49</v>
      </c>
      <c r="G82" s="45">
        <f>'[4]Consumption &amp; Emissions'!E30</f>
        <v>9.3276182999999975</v>
      </c>
    </row>
    <row r="83" spans="2:8">
      <c r="B83" s="54" t="str">
        <f>'[4]Consumption &amp; Emissions'!A31</f>
        <v>ULP</v>
      </c>
      <c r="C83" s="36" t="s">
        <v>2</v>
      </c>
      <c r="D83" s="36" t="str">
        <f>'[4]Consumption &amp; Emissions'!B31</f>
        <v>Fuel (L)</v>
      </c>
      <c r="E83" s="36">
        <f>'[4]Consumption &amp; Emissions'!C31</f>
        <v>2018</v>
      </c>
      <c r="F83" s="36">
        <f>'[4]Consumption &amp; Emissions'!D31</f>
        <v>4683.3500000000004</v>
      </c>
      <c r="G83" s="45">
        <f>'[4]Consumption &amp; Emissions'!E31</f>
        <v>10.678038000000001</v>
      </c>
    </row>
    <row r="84" spans="2:8">
      <c r="B84" s="54" t="str">
        <f>'[4]Consumption &amp; Emissions'!A32</f>
        <v>Non-recycled</v>
      </c>
      <c r="C84" s="36" t="s">
        <v>2</v>
      </c>
      <c r="D84" s="36" t="str">
        <f>'[4]Consumption &amp; Emissions'!B32</f>
        <v>Paper (kg)</v>
      </c>
      <c r="E84" s="36">
        <f>'[4]Consumption &amp; Emissions'!C32</f>
        <v>2018</v>
      </c>
      <c r="F84" s="36">
        <f>'[4]Consumption &amp; Emissions'!D32</f>
        <v>616.26</v>
      </c>
      <c r="G84" s="45">
        <f>'[4]Consumption &amp; Emissions'!E32</f>
        <v>1.5406500000000001</v>
      </c>
    </row>
    <row r="85" spans="2:8">
      <c r="B85" s="54" t="str">
        <f>'[4]Consumption &amp; Emissions'!A33</f>
        <v>Recycled</v>
      </c>
      <c r="C85" s="36" t="s">
        <v>2</v>
      </c>
      <c r="D85" s="36" t="str">
        <f>'[4]Consumption &amp; Emissions'!B33</f>
        <v>Paper (kg)</v>
      </c>
      <c r="E85" s="36">
        <f>'[4]Consumption &amp; Emissions'!C33</f>
        <v>2018</v>
      </c>
      <c r="F85" s="36">
        <f>'[4]Consumption &amp; Emissions'!D33</f>
        <v>79.84</v>
      </c>
      <c r="G85" s="45">
        <f>'[4]Consumption &amp; Emissions'!E33</f>
        <v>3.4171520000000004E-2</v>
      </c>
    </row>
    <row r="86" spans="2:8">
      <c r="B86" s="54">
        <f>[3]Summary!A28</f>
        <v>0</v>
      </c>
      <c r="C86" s="36" t="s">
        <v>4</v>
      </c>
      <c r="D86" s="36" t="str">
        <f>[3]Summary!B28</f>
        <v>Electricity (kWh)</v>
      </c>
      <c r="E86" s="36">
        <f>[3]Summary!C28</f>
        <v>2018</v>
      </c>
      <c r="F86" s="53">
        <f>[3]Summary!D28</f>
        <v>0</v>
      </c>
      <c r="G86" s="55">
        <f>[3]Summary!E28</f>
        <v>0</v>
      </c>
      <c r="H86" s="35"/>
    </row>
    <row r="87" spans="2:8">
      <c r="B87" s="54" t="str">
        <f>[3]Summary!A29</f>
        <v>Diesel</v>
      </c>
      <c r="C87" s="36" t="s">
        <v>4</v>
      </c>
      <c r="D87" s="36" t="str">
        <f>[3]Summary!B29</f>
        <v>Fuel (L)</v>
      </c>
      <c r="E87" s="36">
        <f>[3]Summary!C29</f>
        <v>2018</v>
      </c>
      <c r="F87" s="36">
        <f>[3]Summary!D29</f>
        <v>449.7</v>
      </c>
      <c r="G87" s="45">
        <f>[3]Summary!E29</f>
        <v>1.2006989999999997</v>
      </c>
    </row>
    <row r="88" spans="2:8">
      <c r="B88" s="54" t="str">
        <f>[3]Summary!A30</f>
        <v>Non-recycled</v>
      </c>
      <c r="C88" s="36" t="s">
        <v>4</v>
      </c>
      <c r="D88" s="36" t="str">
        <f>[3]Summary!B30</f>
        <v>Paper (kg)</v>
      </c>
      <c r="E88" s="36">
        <f>[3]Summary!C30</f>
        <v>2018</v>
      </c>
      <c r="F88" s="36">
        <f>[3]Summary!D30</f>
        <v>115</v>
      </c>
      <c r="G88" s="45">
        <f>[3]Summary!E30</f>
        <v>0.28749999999999998</v>
      </c>
    </row>
    <row r="89" spans="2:8">
      <c r="B89" s="54" t="s">
        <v>27</v>
      </c>
      <c r="C89" s="36" t="s">
        <v>3</v>
      </c>
      <c r="D89" s="36" t="str">
        <f>'[1]Consumption &amp; Emissions'!B36</f>
        <v>Fuel (L)</v>
      </c>
      <c r="E89" s="36">
        <f>'[1]Consumption &amp; Emissions'!C36</f>
        <v>2019</v>
      </c>
      <c r="F89" s="36">
        <f>'[1]Consumption &amp; Emissions'!D36</f>
        <v>5719.56</v>
      </c>
      <c r="G89" s="45">
        <f>'[1]Consumption &amp; Emissions'!E36</f>
        <v>15.2712252</v>
      </c>
    </row>
    <row r="90" spans="2:8">
      <c r="B90" s="54" t="s">
        <v>28</v>
      </c>
      <c r="C90" s="36" t="s">
        <v>3</v>
      </c>
      <c r="D90" s="36" t="str">
        <f>'[1]Consumption &amp; Emissions'!B37</f>
        <v>Fuel (L)</v>
      </c>
      <c r="E90" s="36">
        <f>'[1]Consumption &amp; Emissions'!C37</f>
        <v>2019</v>
      </c>
      <c r="F90" s="36">
        <f>'[1]Consumption &amp; Emissions'!D37</f>
        <v>2713.37</v>
      </c>
      <c r="G90" s="45">
        <f>'[1]Consumption &amp; Emissions'!E37</f>
        <v>6.1864835999999999</v>
      </c>
    </row>
    <row r="91" spans="2:8">
      <c r="B91" s="54"/>
      <c r="C91" s="36" t="s">
        <v>3</v>
      </c>
      <c r="D91" s="36" t="str">
        <f>'[1]Consumption &amp; Emissions'!B38</f>
        <v>Paper (kg)</v>
      </c>
      <c r="E91" s="36">
        <f>'[1]Consumption &amp; Emissions'!C38</f>
        <v>2019</v>
      </c>
      <c r="F91" s="36">
        <f>'[1]Consumption &amp; Emissions'!D38</f>
        <v>269.45999999999998</v>
      </c>
      <c r="G91" s="45">
        <f>'[1]Consumption &amp; Emissions'!E38</f>
        <v>0.67364999999999997</v>
      </c>
    </row>
    <row r="92" spans="2:8">
      <c r="B92" s="54"/>
      <c r="C92" s="36" t="s">
        <v>3</v>
      </c>
      <c r="D92" s="36" t="str">
        <f>'[1]Consumption &amp; Emissions'!B39</f>
        <v>Electricity (kWh)</v>
      </c>
      <c r="E92" s="36">
        <f>'[1]Consumption &amp; Emissions'!C39</f>
        <v>2019</v>
      </c>
      <c r="F92" s="36">
        <f>'[1]Consumption &amp; Emissions'!D39</f>
        <v>688509</v>
      </c>
      <c r="G92" s="45">
        <f>'[1]Consumption &amp; Emissions'!E39</f>
        <v>344.25450000000001</v>
      </c>
    </row>
    <row r="93" spans="2:8">
      <c r="B93" s="54"/>
      <c r="C93" s="36" t="s">
        <v>5</v>
      </c>
      <c r="D93" s="36" t="str">
        <f>'[2]Consumption &amp; Emissions'!B30</f>
        <v>Electricity (kWh)</v>
      </c>
      <c r="E93" s="36">
        <f>'[2]Consumption &amp; Emissions'!C30</f>
        <v>2019</v>
      </c>
      <c r="F93" s="36">
        <f>'[2]Consumption &amp; Emissions'!D30</f>
        <v>13190</v>
      </c>
      <c r="G93" s="45">
        <f>'[2]Consumption &amp; Emissions'!E30</f>
        <v>9.7737899999999982</v>
      </c>
    </row>
    <row r="94" spans="2:8">
      <c r="B94" s="54" t="s">
        <v>27</v>
      </c>
      <c r="C94" s="36" t="s">
        <v>5</v>
      </c>
      <c r="D94" s="36" t="str">
        <f>'[2]Consumption &amp; Emissions'!B31</f>
        <v>Fuel (L)</v>
      </c>
      <c r="E94" s="36">
        <f>'[2]Consumption &amp; Emissions'!C31</f>
        <v>2019</v>
      </c>
      <c r="F94" s="36">
        <f>'[2]Consumption &amp; Emissions'!D31</f>
        <v>531.89</v>
      </c>
      <c r="G94" s="45">
        <f>'[2]Consumption &amp; Emissions'!E31</f>
        <v>5.6095778849999993</v>
      </c>
    </row>
    <row r="95" spans="2:8">
      <c r="B95" s="54" t="s">
        <v>29</v>
      </c>
      <c r="C95" s="36" t="s">
        <v>5</v>
      </c>
      <c r="D95" s="36" t="str">
        <f>'[2]Consumption &amp; Emissions'!B32</f>
        <v>Paper (kg)</v>
      </c>
      <c r="E95" s="36">
        <f>'[2]Consumption &amp; Emissions'!C32</f>
        <v>2019</v>
      </c>
      <c r="F95" s="36">
        <f>'[2]Consumption &amp; Emissions'!D32</f>
        <v>144.77000000000001</v>
      </c>
      <c r="G95" s="45">
        <f>'[2]Consumption &amp; Emissions'!E32</f>
        <v>6.1961560000000006E-2</v>
      </c>
    </row>
    <row r="96" spans="2:8">
      <c r="B96" s="54"/>
      <c r="C96" s="36" t="s">
        <v>2</v>
      </c>
      <c r="D96" s="36" t="str">
        <f>'[4]Consumption &amp; Emissions'!B34</f>
        <v>Electricity (kWh)</v>
      </c>
      <c r="E96" s="36">
        <f>'[4]Consumption &amp; Emissions'!C34</f>
        <v>2019</v>
      </c>
      <c r="F96" s="36">
        <f>'[4]Consumption &amp; Emissions'!D34</f>
        <v>705533</v>
      </c>
      <c r="G96" s="45">
        <f>'[4]Consumption &amp; Emissions'!E34</f>
        <v>646.26822800000002</v>
      </c>
    </row>
    <row r="97" spans="2:9">
      <c r="B97" s="54" t="s">
        <v>27</v>
      </c>
      <c r="C97" s="36" t="s">
        <v>2</v>
      </c>
      <c r="D97" s="36" t="str">
        <f>'[4]Consumption &amp; Emissions'!B35</f>
        <v>Fuel (L)</v>
      </c>
      <c r="E97" s="36">
        <f>'[4]Consumption &amp; Emissions'!C35</f>
        <v>2019</v>
      </c>
      <c r="F97" s="36">
        <f>'[4]Consumption &amp; Emissions'!D35</f>
        <v>5001.29</v>
      </c>
      <c r="G97" s="45">
        <f>'[4]Consumption &amp; Emissions'!E35</f>
        <v>13.3534443</v>
      </c>
    </row>
    <row r="98" spans="2:9">
      <c r="B98" s="54" t="s">
        <v>28</v>
      </c>
      <c r="C98" s="36" t="s">
        <v>2</v>
      </c>
      <c r="D98" s="36" t="str">
        <f>'[4]Consumption &amp; Emissions'!B36</f>
        <v>Fuel (L)</v>
      </c>
      <c r="E98" s="36">
        <f>'[4]Consumption &amp; Emissions'!C36</f>
        <v>2019</v>
      </c>
      <c r="F98" s="36">
        <f>'[4]Consumption &amp; Emissions'!D36</f>
        <v>4766.2</v>
      </c>
      <c r="G98" s="45">
        <f>'[4]Consumption &amp; Emissions'!E36</f>
        <v>10.866935999999997</v>
      </c>
    </row>
    <row r="99" spans="2:9">
      <c r="B99" s="54" t="s">
        <v>30</v>
      </c>
      <c r="C99" s="36" t="s">
        <v>2</v>
      </c>
      <c r="D99" s="36" t="str">
        <f>'[4]Consumption &amp; Emissions'!B37</f>
        <v>Paper (kg)</v>
      </c>
      <c r="E99" s="36">
        <f>'[4]Consumption &amp; Emissions'!C37</f>
        <v>2019</v>
      </c>
      <c r="F99" s="36">
        <f>'[4]Consumption &amp; Emissions'!D37</f>
        <v>588.82000000000005</v>
      </c>
      <c r="G99" s="45">
        <f>'[4]Consumption &amp; Emissions'!E37</f>
        <v>1.4720500000000001</v>
      </c>
    </row>
    <row r="100" spans="2:9">
      <c r="B100" s="54" t="s">
        <v>29</v>
      </c>
      <c r="C100" s="36" t="s">
        <v>2</v>
      </c>
      <c r="D100" s="36" t="str">
        <f>'[4]Consumption &amp; Emissions'!B38</f>
        <v>Paper (kg)</v>
      </c>
      <c r="E100" s="36">
        <f>'[4]Consumption &amp; Emissions'!C38</f>
        <v>2019</v>
      </c>
      <c r="F100" s="36">
        <f>'[4]Consumption &amp; Emissions'!D38</f>
        <v>271.95499999999998</v>
      </c>
      <c r="G100" s="45">
        <f>'[4]Consumption &amp; Emissions'!E38</f>
        <v>0.11639674</v>
      </c>
    </row>
    <row r="101" spans="2:9">
      <c r="B101" s="54"/>
      <c r="C101" s="36" t="s">
        <v>4</v>
      </c>
      <c r="D101" s="36" t="str">
        <f>[3]Summary!B31</f>
        <v>Electricity (kWh)</v>
      </c>
      <c r="E101" s="36">
        <f>[3]Summary!C31</f>
        <v>2019</v>
      </c>
      <c r="F101" s="36">
        <f>[3]Summary!D31</f>
        <v>0</v>
      </c>
      <c r="G101" s="45">
        <f>[3]Summary!E31</f>
        <v>0</v>
      </c>
    </row>
    <row r="102" spans="2:9">
      <c r="B102" s="54" t="s">
        <v>27</v>
      </c>
      <c r="C102" s="36" t="s">
        <v>4</v>
      </c>
      <c r="D102" s="36" t="str">
        <f>[3]Summary!B32</f>
        <v>Fuel (L)</v>
      </c>
      <c r="E102" s="36">
        <f>[3]Summary!C32</f>
        <v>2019</v>
      </c>
      <c r="F102" s="36">
        <f>[3]Summary!D32</f>
        <v>0</v>
      </c>
      <c r="G102" s="45">
        <f>[3]Summary!E32</f>
        <v>0</v>
      </c>
    </row>
    <row r="103" spans="2:9">
      <c r="B103" s="54" t="s">
        <v>30</v>
      </c>
      <c r="C103" s="57" t="s">
        <v>4</v>
      </c>
      <c r="D103" s="57" t="str">
        <f>[3]Summary!B33</f>
        <v>Paper (kg)</v>
      </c>
      <c r="E103" s="57">
        <f>[3]Summary!C33</f>
        <v>2019</v>
      </c>
      <c r="F103" s="57">
        <f>[3]Summary!D33</f>
        <v>0</v>
      </c>
      <c r="G103" s="48">
        <f>[3]Summary!E33</f>
        <v>0</v>
      </c>
    </row>
    <row r="104" spans="2:9">
      <c r="B104" s="54" t="s">
        <v>27</v>
      </c>
      <c r="C104" s="36" t="s">
        <v>3</v>
      </c>
      <c r="D104" s="36" t="s">
        <v>31</v>
      </c>
      <c r="E104" s="57">
        <v>2020</v>
      </c>
      <c r="F104" s="65">
        <f>'[5]récap réponses 2020'!$B$27</f>
        <v>743447</v>
      </c>
      <c r="G104" s="53">
        <v>17.475069899999998</v>
      </c>
      <c r="I104" s="59"/>
    </row>
    <row r="105" spans="2:9">
      <c r="B105" s="54" t="s">
        <v>28</v>
      </c>
      <c r="C105" s="36" t="s">
        <v>3</v>
      </c>
      <c r="D105" s="36" t="s">
        <v>31</v>
      </c>
      <c r="E105" s="57">
        <v>2020</v>
      </c>
      <c r="F105" s="66">
        <f>'[5]récap réponses 2020'!$B$28</f>
        <v>0</v>
      </c>
      <c r="G105" s="53">
        <v>5.8984740000000002</v>
      </c>
    </row>
    <row r="106" spans="2:9">
      <c r="B106" s="54"/>
      <c r="C106" s="36" t="s">
        <v>3</v>
      </c>
      <c r="D106" s="36" t="s">
        <v>32</v>
      </c>
      <c r="E106" s="57">
        <v>2020</v>
      </c>
      <c r="F106" s="53">
        <f>1032*2.495</f>
        <v>2574.84</v>
      </c>
      <c r="G106" s="53">
        <v>6.4371</v>
      </c>
    </row>
    <row r="107" spans="2:9">
      <c r="B107" s="40"/>
      <c r="C107" s="36" t="s">
        <v>3</v>
      </c>
      <c r="D107" s="36" t="s">
        <v>33</v>
      </c>
      <c r="E107" s="57">
        <v>2020</v>
      </c>
      <c r="F107" s="53">
        <v>743447</v>
      </c>
      <c r="G107" s="53">
        <v>371.7235</v>
      </c>
    </row>
    <row r="108" spans="2:9">
      <c r="B108" s="54"/>
      <c r="C108" s="36" t="s">
        <v>5</v>
      </c>
      <c r="D108" s="53" t="s">
        <v>33</v>
      </c>
      <c r="E108" s="53">
        <v>2020</v>
      </c>
      <c r="F108" s="53">
        <v>15705</v>
      </c>
      <c r="G108" s="55">
        <v>11.637405000000001</v>
      </c>
    </row>
    <row r="109" spans="2:9">
      <c r="B109" s="54" t="s">
        <v>27</v>
      </c>
      <c r="C109" s="36" t="s">
        <v>5</v>
      </c>
      <c r="D109" s="53" t="s">
        <v>31</v>
      </c>
      <c r="E109" s="53">
        <v>2020</v>
      </c>
      <c r="F109" s="53">
        <v>446.4</v>
      </c>
      <c r="G109" s="55">
        <v>4.7079575999999994</v>
      </c>
    </row>
    <row r="110" spans="2:9">
      <c r="B110" s="40" t="s">
        <v>29</v>
      </c>
      <c r="C110" s="57" t="s">
        <v>5</v>
      </c>
      <c r="D110" s="60" t="s">
        <v>32</v>
      </c>
      <c r="E110" s="60">
        <v>2020</v>
      </c>
      <c r="F110" s="60">
        <f>23*2.495</f>
        <v>57.385000000000005</v>
      </c>
      <c r="G110" s="61">
        <v>0.14346249999999999</v>
      </c>
    </row>
    <row r="111" spans="2:9">
      <c r="B111" s="54"/>
      <c r="C111" s="36" t="s">
        <v>2</v>
      </c>
      <c r="D111" s="53" t="s">
        <v>33</v>
      </c>
      <c r="E111" s="53">
        <v>2020</v>
      </c>
      <c r="F111" s="67">
        <v>679939</v>
      </c>
      <c r="G111" s="55">
        <v>622.8241240000001</v>
      </c>
    </row>
    <row r="112" spans="2:9">
      <c r="B112" s="54" t="s">
        <v>27</v>
      </c>
      <c r="C112" s="36" t="s">
        <v>2</v>
      </c>
      <c r="D112" s="53" t="s">
        <v>31</v>
      </c>
      <c r="E112" s="53">
        <v>2020</v>
      </c>
      <c r="F112" s="62">
        <v>2313.2642000000005</v>
      </c>
      <c r="G112" s="55">
        <v>6.1764154140000009</v>
      </c>
    </row>
    <row r="113" spans="2:9">
      <c r="B113" s="54" t="s">
        <v>28</v>
      </c>
      <c r="C113" s="36" t="s">
        <v>2</v>
      </c>
      <c r="D113" s="53" t="s">
        <v>31</v>
      </c>
      <c r="E113" s="53">
        <v>2020</v>
      </c>
      <c r="F113" s="68">
        <v>3637.3136</v>
      </c>
      <c r="G113" s="55">
        <v>8.2930750080000006</v>
      </c>
    </row>
    <row r="114" spans="2:9">
      <c r="B114" s="54" t="s">
        <v>30</v>
      </c>
      <c r="C114" s="36" t="s">
        <v>2</v>
      </c>
      <c r="D114" s="53" t="s">
        <v>32</v>
      </c>
      <c r="E114" s="53">
        <v>2020</v>
      </c>
      <c r="F114" s="62">
        <f>189.6*2.495</f>
        <v>473.05200000000002</v>
      </c>
      <c r="G114" s="55">
        <v>1.1826300000000001</v>
      </c>
    </row>
    <row r="115" spans="2:9">
      <c r="B115" s="40" t="s">
        <v>29</v>
      </c>
      <c r="C115" s="57" t="s">
        <v>2</v>
      </c>
      <c r="D115" s="60" t="s">
        <v>32</v>
      </c>
      <c r="E115" s="53">
        <v>2020</v>
      </c>
      <c r="F115" s="68">
        <f>133.5*2.495</f>
        <v>333.08250000000004</v>
      </c>
      <c r="G115" s="61">
        <v>0.14255931000000002</v>
      </c>
    </row>
    <row r="116" spans="2:9">
      <c r="B116" s="54"/>
      <c r="C116" s="36" t="s">
        <v>4</v>
      </c>
      <c r="D116" s="36" t="s">
        <v>33</v>
      </c>
      <c r="E116" s="53">
        <v>2020</v>
      </c>
      <c r="F116" s="53">
        <v>0</v>
      </c>
      <c r="G116" s="45">
        <v>0</v>
      </c>
    </row>
    <row r="117" spans="2:9">
      <c r="B117" s="54" t="s">
        <v>27</v>
      </c>
      <c r="C117" s="36" t="s">
        <v>4</v>
      </c>
      <c r="D117" s="36" t="s">
        <v>31</v>
      </c>
      <c r="E117" s="53">
        <v>2020</v>
      </c>
      <c r="F117" s="53">
        <v>756.96</v>
      </c>
      <c r="G117" s="45">
        <v>2.0210832000000001</v>
      </c>
    </row>
    <row r="118" spans="2:9">
      <c r="B118" s="40" t="s">
        <v>30</v>
      </c>
      <c r="C118" s="57" t="s">
        <v>4</v>
      </c>
      <c r="D118" s="57" t="s">
        <v>32</v>
      </c>
      <c r="E118" s="60">
        <v>2020</v>
      </c>
      <c r="F118" s="69">
        <f>15*2.495</f>
        <v>37.425000000000004</v>
      </c>
      <c r="G118" s="48">
        <v>9.3562500000000021E-2</v>
      </c>
    </row>
    <row r="119" spans="2:9">
      <c r="B119" s="54" t="s">
        <v>27</v>
      </c>
      <c r="C119" s="36" t="s">
        <v>3</v>
      </c>
      <c r="D119" s="36" t="s">
        <v>31</v>
      </c>
      <c r="E119" s="36">
        <v>2021</v>
      </c>
      <c r="F119" s="65">
        <v>13902.59</v>
      </c>
      <c r="G119" s="53">
        <v>37.119915300000002</v>
      </c>
      <c r="I119" s="59" t="s">
        <v>34</v>
      </c>
    </row>
    <row r="120" spans="2:9">
      <c r="B120" s="54" t="s">
        <v>28</v>
      </c>
      <c r="C120" s="36" t="s">
        <v>3</v>
      </c>
      <c r="D120" s="36" t="s">
        <v>31</v>
      </c>
      <c r="E120" s="36">
        <v>2021</v>
      </c>
      <c r="F120" s="53">
        <v>1114.53</v>
      </c>
      <c r="G120" s="53">
        <v>2.5411283999999998</v>
      </c>
    </row>
    <row r="121" spans="2:9">
      <c r="B121" s="54" t="s">
        <v>30</v>
      </c>
      <c r="C121" s="36" t="s">
        <v>3</v>
      </c>
      <c r="D121" s="36" t="s">
        <v>32</v>
      </c>
      <c r="E121" s="36">
        <v>2021</v>
      </c>
      <c r="F121" s="53">
        <f>373*2.495</f>
        <v>930.63499999999999</v>
      </c>
      <c r="G121" s="53">
        <v>2.3265875</v>
      </c>
    </row>
    <row r="122" spans="2:9">
      <c r="B122" s="54" t="s">
        <v>29</v>
      </c>
      <c r="C122" s="36" t="s">
        <v>3</v>
      </c>
      <c r="D122" s="36" t="s">
        <v>32</v>
      </c>
      <c r="E122" s="36">
        <v>2021</v>
      </c>
      <c r="F122" s="53">
        <f>185*2.495</f>
        <v>461.57500000000005</v>
      </c>
      <c r="G122" s="53">
        <v>0.19755410000000001</v>
      </c>
    </row>
    <row r="123" spans="2:9">
      <c r="B123" s="54"/>
      <c r="C123" s="36" t="s">
        <v>3</v>
      </c>
      <c r="D123" s="36" t="s">
        <v>33</v>
      </c>
      <c r="E123" s="36">
        <v>2021</v>
      </c>
      <c r="F123" s="60">
        <v>665820</v>
      </c>
      <c r="G123" s="60">
        <v>332.91</v>
      </c>
    </row>
    <row r="124" spans="2:9">
      <c r="B124" s="54"/>
      <c r="C124" s="36" t="s">
        <v>5</v>
      </c>
      <c r="D124" s="53" t="s">
        <v>33</v>
      </c>
      <c r="E124" s="36">
        <v>2021</v>
      </c>
      <c r="F124" s="53">
        <v>16352.8</v>
      </c>
      <c r="G124" s="55">
        <v>12.1174248</v>
      </c>
    </row>
    <row r="125" spans="2:9">
      <c r="B125" s="54" t="s">
        <v>27</v>
      </c>
      <c r="C125" s="36" t="s">
        <v>5</v>
      </c>
      <c r="D125" s="53" t="s">
        <v>31</v>
      </c>
      <c r="E125" s="36">
        <v>2021</v>
      </c>
      <c r="F125" s="53">
        <v>958.22299999999996</v>
      </c>
      <c r="G125" s="55">
        <v>10.105898870000001</v>
      </c>
    </row>
    <row r="126" spans="2:9">
      <c r="B126" s="54" t="s">
        <v>29</v>
      </c>
      <c r="C126" s="36" t="s">
        <v>5</v>
      </c>
      <c r="D126" s="53" t="s">
        <v>32</v>
      </c>
      <c r="E126" s="36">
        <v>2021</v>
      </c>
      <c r="F126" s="60">
        <f>18*2.495</f>
        <v>44.910000000000004</v>
      </c>
      <c r="G126" s="55">
        <v>0.112275</v>
      </c>
    </row>
    <row r="127" spans="2:9">
      <c r="B127" s="54"/>
      <c r="C127" s="36" t="s">
        <v>2</v>
      </c>
      <c r="D127" s="53" t="s">
        <v>33</v>
      </c>
      <c r="E127" s="36">
        <v>2021</v>
      </c>
      <c r="F127" s="53">
        <v>454470</v>
      </c>
      <c r="G127" s="55">
        <v>416.29451999999998</v>
      </c>
    </row>
    <row r="128" spans="2:9">
      <c r="B128" s="54" t="s">
        <v>27</v>
      </c>
      <c r="C128" s="36" t="s">
        <v>2</v>
      </c>
      <c r="D128" s="53" t="s">
        <v>31</v>
      </c>
      <c r="E128" s="36">
        <v>2021</v>
      </c>
      <c r="F128" s="53">
        <v>2240.5250000000001</v>
      </c>
      <c r="G128" s="55">
        <v>5.9822017499999998</v>
      </c>
    </row>
    <row r="129" spans="2:7">
      <c r="B129" s="54" t="s">
        <v>28</v>
      </c>
      <c r="C129" s="36" t="s">
        <v>2</v>
      </c>
      <c r="D129" s="53" t="s">
        <v>31</v>
      </c>
      <c r="E129" s="36">
        <v>2021</v>
      </c>
      <c r="F129" s="53">
        <v>2019.5211999999999</v>
      </c>
      <c r="G129" s="55">
        <v>4.6045083360000003</v>
      </c>
    </row>
    <row r="130" spans="2:7">
      <c r="B130" s="54" t="s">
        <v>30</v>
      </c>
      <c r="C130" s="36" t="s">
        <v>2</v>
      </c>
      <c r="D130" s="53" t="s">
        <v>32</v>
      </c>
      <c r="E130" s="36">
        <v>2021</v>
      </c>
      <c r="F130" s="53">
        <f>97*2.495</f>
        <v>242.01500000000001</v>
      </c>
      <c r="G130" s="55">
        <v>0.60503750000000001</v>
      </c>
    </row>
    <row r="131" spans="2:7">
      <c r="B131" s="54" t="s">
        <v>29</v>
      </c>
      <c r="C131" s="36" t="s">
        <v>2</v>
      </c>
      <c r="D131" s="53" t="s">
        <v>32</v>
      </c>
      <c r="E131" s="36">
        <v>2021</v>
      </c>
      <c r="F131" s="60">
        <f>52*2.495</f>
        <v>129.74</v>
      </c>
      <c r="G131" s="55">
        <v>5.5528719999999997E-2</v>
      </c>
    </row>
    <row r="132" spans="2:7">
      <c r="B132" s="54"/>
      <c r="C132" s="36" t="s">
        <v>4</v>
      </c>
      <c r="D132" s="36" t="s">
        <v>33</v>
      </c>
      <c r="E132" s="36">
        <v>2021</v>
      </c>
      <c r="F132" s="53">
        <v>0</v>
      </c>
      <c r="G132" s="55">
        <v>0</v>
      </c>
    </row>
    <row r="133" spans="2:7">
      <c r="B133" s="54" t="s">
        <v>27</v>
      </c>
      <c r="C133" s="36" t="s">
        <v>4</v>
      </c>
      <c r="D133" s="36" t="s">
        <v>31</v>
      </c>
      <c r="E133" s="36">
        <v>2021</v>
      </c>
      <c r="F133" s="53">
        <v>334.02</v>
      </c>
      <c r="G133" s="55">
        <v>0.8918334</v>
      </c>
    </row>
    <row r="134" spans="2:7">
      <c r="B134" s="40" t="s">
        <v>30</v>
      </c>
      <c r="C134" s="57" t="s">
        <v>4</v>
      </c>
      <c r="D134" s="57" t="s">
        <v>32</v>
      </c>
      <c r="E134" s="36">
        <v>2021</v>
      </c>
      <c r="F134" s="60">
        <f>9*2.495</f>
        <v>22.455000000000002</v>
      </c>
      <c r="G134" s="61">
        <v>5.61375E-2</v>
      </c>
    </row>
    <row r="135" spans="2:7">
      <c r="B135" s="54" t="s">
        <v>27</v>
      </c>
      <c r="C135" s="36" t="s">
        <v>3</v>
      </c>
      <c r="D135" s="36" t="s">
        <v>31</v>
      </c>
      <c r="E135" s="36">
        <v>2022</v>
      </c>
      <c r="F135" s="71">
        <v>13334.89</v>
      </c>
      <c r="G135" s="71">
        <v>35.6041563</v>
      </c>
    </row>
    <row r="136" spans="2:7">
      <c r="B136" s="54" t="s">
        <v>28</v>
      </c>
      <c r="C136" s="36" t="s">
        <v>3</v>
      </c>
      <c r="D136" s="36" t="s">
        <v>31</v>
      </c>
      <c r="E136" s="36">
        <v>2022</v>
      </c>
      <c r="F136" s="71">
        <v>4342.91</v>
      </c>
      <c r="G136" s="71">
        <v>9.9018347999999996</v>
      </c>
    </row>
    <row r="137" spans="2:7">
      <c r="B137" s="54" t="s">
        <v>30</v>
      </c>
      <c r="C137" s="36" t="s">
        <v>3</v>
      </c>
      <c r="D137" s="36" t="s">
        <v>32</v>
      </c>
      <c r="E137" s="36">
        <v>2022</v>
      </c>
      <c r="F137" s="71">
        <f>190*2.495</f>
        <v>474.05</v>
      </c>
      <c r="G137" s="71">
        <v>1.185125</v>
      </c>
    </row>
    <row r="138" spans="2:7">
      <c r="B138" s="54" t="s">
        <v>29</v>
      </c>
      <c r="C138" s="36" t="s">
        <v>3</v>
      </c>
      <c r="D138" s="36" t="s">
        <v>32</v>
      </c>
      <c r="E138" s="36">
        <v>2022</v>
      </c>
      <c r="F138" s="71">
        <v>429.14</v>
      </c>
      <c r="G138" s="71">
        <v>0.18367191999999999</v>
      </c>
    </row>
    <row r="139" spans="2:7">
      <c r="B139" s="54"/>
      <c r="C139" s="36" t="s">
        <v>3</v>
      </c>
      <c r="D139" s="36" t="s">
        <v>33</v>
      </c>
      <c r="E139" s="36">
        <v>2022</v>
      </c>
      <c r="F139" s="71">
        <v>947002</v>
      </c>
      <c r="G139" s="72">
        <v>473.50099999999998</v>
      </c>
    </row>
    <row r="140" spans="2:7">
      <c r="B140" s="54"/>
      <c r="C140" s="36" t="s">
        <v>5</v>
      </c>
      <c r="D140" s="53" t="s">
        <v>33</v>
      </c>
      <c r="E140" s="36">
        <v>2022</v>
      </c>
      <c r="F140" s="71">
        <v>14820.7</v>
      </c>
      <c r="G140" s="72">
        <v>10.9821387</v>
      </c>
    </row>
    <row r="141" spans="2:7">
      <c r="B141" s="54" t="s">
        <v>27</v>
      </c>
      <c r="C141" s="36" t="s">
        <v>5</v>
      </c>
      <c r="D141" s="53" t="s">
        <v>31</v>
      </c>
      <c r="E141" s="36">
        <v>2022</v>
      </c>
      <c r="F141" s="71">
        <v>214.11600000000001</v>
      </c>
      <c r="G141" s="72">
        <v>2.2581743940000001</v>
      </c>
    </row>
    <row r="142" spans="2:7">
      <c r="B142" s="54" t="s">
        <v>29</v>
      </c>
      <c r="C142" s="36" t="s">
        <v>5</v>
      </c>
      <c r="D142" s="53" t="s">
        <v>32</v>
      </c>
      <c r="E142" s="36">
        <v>2022</v>
      </c>
      <c r="F142" s="73">
        <f>16*2.495</f>
        <v>39.92</v>
      </c>
      <c r="G142" s="72">
        <v>9.98E-2</v>
      </c>
    </row>
    <row r="143" spans="2:7">
      <c r="B143" s="54"/>
      <c r="C143" s="36" t="s">
        <v>2</v>
      </c>
      <c r="D143" s="53" t="s">
        <v>33</v>
      </c>
      <c r="E143" s="36">
        <v>2022</v>
      </c>
      <c r="F143" s="71">
        <v>459832</v>
      </c>
      <c r="G143" s="72">
        <v>421.02061120000002</v>
      </c>
    </row>
    <row r="144" spans="2:7">
      <c r="B144" s="54" t="s">
        <v>27</v>
      </c>
      <c r="C144" s="36" t="s">
        <v>2</v>
      </c>
      <c r="D144" s="53" t="s">
        <v>31</v>
      </c>
      <c r="E144" s="36">
        <v>2022</v>
      </c>
      <c r="F144" s="75">
        <v>2927.48</v>
      </c>
      <c r="G144" s="72">
        <v>7.8163716000000001</v>
      </c>
    </row>
    <row r="145" spans="2:7">
      <c r="B145" s="54" t="s">
        <v>28</v>
      </c>
      <c r="C145" s="36" t="s">
        <v>2</v>
      </c>
      <c r="D145" s="53" t="s">
        <v>31</v>
      </c>
      <c r="E145" s="36">
        <v>2022</v>
      </c>
      <c r="F145" s="71">
        <v>2229.14</v>
      </c>
      <c r="G145" s="72">
        <v>5.0824391999999996</v>
      </c>
    </row>
    <row r="146" spans="2:7">
      <c r="B146" s="54" t="s">
        <v>30</v>
      </c>
      <c r="C146" s="36" t="s">
        <v>2</v>
      </c>
      <c r="D146" s="53" t="s">
        <v>32</v>
      </c>
      <c r="E146" s="36">
        <v>2022</v>
      </c>
      <c r="F146" s="75">
        <f>98*2.495</f>
        <v>244.51000000000002</v>
      </c>
      <c r="G146" s="72">
        <v>0.61127500000000001</v>
      </c>
    </row>
    <row r="147" spans="2:7">
      <c r="B147" s="54" t="s">
        <v>29</v>
      </c>
      <c r="C147" s="36" t="s">
        <v>2</v>
      </c>
      <c r="D147" s="53" t="s">
        <v>32</v>
      </c>
      <c r="E147" s="36">
        <v>2022</v>
      </c>
      <c r="F147" s="73">
        <f>96*2.495</f>
        <v>239.52</v>
      </c>
      <c r="G147" s="72">
        <v>0.10251456</v>
      </c>
    </row>
    <row r="148" spans="2:7">
      <c r="B148" s="54"/>
      <c r="C148" s="36" t="s">
        <v>4</v>
      </c>
      <c r="D148" s="36" t="s">
        <v>33</v>
      </c>
      <c r="E148" s="36">
        <v>2022</v>
      </c>
      <c r="F148" s="71">
        <v>0</v>
      </c>
      <c r="G148" s="72">
        <v>0</v>
      </c>
    </row>
    <row r="149" spans="2:7">
      <c r="B149" s="54" t="s">
        <v>27</v>
      </c>
      <c r="C149" s="36" t="s">
        <v>4</v>
      </c>
      <c r="D149" s="36" t="s">
        <v>31</v>
      </c>
      <c r="E149" s="36">
        <v>2022</v>
      </c>
      <c r="F149" s="71">
        <v>152.12</v>
      </c>
      <c r="G149" s="72">
        <v>0.40616039999999998</v>
      </c>
    </row>
    <row r="150" spans="2:7">
      <c r="B150" s="40" t="s">
        <v>30</v>
      </c>
      <c r="C150" s="57" t="s">
        <v>4</v>
      </c>
      <c r="D150" s="57" t="s">
        <v>32</v>
      </c>
      <c r="E150" s="36">
        <v>2022</v>
      </c>
      <c r="F150" s="71">
        <v>20</v>
      </c>
      <c r="G150" s="74">
        <v>0.05</v>
      </c>
    </row>
  </sheetData>
  <sortState xmlns:xlrd2="http://schemas.microsoft.com/office/spreadsheetml/2017/richdata2" ref="B8:H103">
    <sortCondition ref="E86"/>
  </sortState>
  <dataValidations xWindow="540" yWindow="831" count="2">
    <dataValidation type="list" allowBlank="1" showInputMessage="1" showErrorMessage="1" prompt="Select type" sqref="B89:B150" xr:uid="{00000000-0002-0000-0300-000001000000}">
      <formula1>"Diesel,ULP,Recycled,Non-recycled"</formula1>
    </dataValidation>
    <dataValidation type="list" allowBlank="1" showInputMessage="1" showErrorMessage="1" prompt="Select Inventory" sqref="D111:D115 D127:D131 D143:D147" xr:uid="{649A8A79-A7E6-46B5-892C-D55A8824B646}">
      <formula1>"Electricity (kWh),Fuel (L),Paper (kg)"</formula1>
    </dataValidation>
  </dataValidation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8"/>
  <sheetViews>
    <sheetView zoomScale="80" zoomScaleNormal="80" workbookViewId="0">
      <selection activeCell="R31" sqref="R31"/>
    </sheetView>
  </sheetViews>
  <sheetFormatPr baseColWidth="10" defaultColWidth="9.1796875" defaultRowHeight="14.5"/>
  <cols>
    <col min="1" max="1" width="17" bestFit="1" customWidth="1"/>
    <col min="2" max="2" width="19" bestFit="1" customWidth="1"/>
    <col min="3" max="5" width="11.7265625" bestFit="1" customWidth="1"/>
    <col min="6" max="6" width="14" bestFit="1" customWidth="1"/>
    <col min="7" max="8" width="10.7265625" customWidth="1"/>
    <col min="9" max="9" width="12" customWidth="1"/>
    <col min="10" max="10" width="14" customWidth="1"/>
    <col min="11" max="11" width="9.7265625" customWidth="1"/>
    <col min="12" max="12" width="9" customWidth="1"/>
    <col min="13" max="13" width="11.54296875" customWidth="1"/>
    <col min="14" max="14" width="14" customWidth="1"/>
    <col min="15" max="15" width="10.7265625" customWidth="1"/>
    <col min="16" max="16" width="11.7265625" customWidth="1"/>
    <col min="17" max="17" width="12.1796875" customWidth="1"/>
    <col min="18" max="18" width="11.7265625" bestFit="1" customWidth="1"/>
    <col min="19" max="19" width="8.7265625" customWidth="1"/>
    <col min="20" max="20" width="9.7265625" customWidth="1"/>
    <col min="21" max="21" width="13.54296875" bestFit="1" customWidth="1"/>
    <col min="22" max="22" width="11.7265625" bestFit="1" customWidth="1"/>
  </cols>
  <sheetData>
    <row r="2" spans="1:5">
      <c r="A2" s="28" t="s">
        <v>7</v>
      </c>
      <c r="B2" t="s">
        <v>11</v>
      </c>
      <c r="E2" t="s">
        <v>18</v>
      </c>
    </row>
    <row r="3" spans="1:5">
      <c r="E3" s="59" t="s">
        <v>15</v>
      </c>
    </row>
    <row r="4" spans="1:5">
      <c r="A4" s="28" t="s">
        <v>13</v>
      </c>
      <c r="B4" t="s">
        <v>35</v>
      </c>
    </row>
    <row r="5" spans="1:5">
      <c r="A5" s="27" t="s">
        <v>33</v>
      </c>
      <c r="B5" s="22">
        <v>0.93436180099054655</v>
      </c>
    </row>
    <row r="6" spans="1:5">
      <c r="A6" s="27" t="s">
        <v>31</v>
      </c>
      <c r="B6" s="22">
        <v>5.6281788039166177E-2</v>
      </c>
    </row>
    <row r="7" spans="1:5">
      <c r="A7" s="27" t="s">
        <v>32</v>
      </c>
      <c r="B7" s="22">
        <v>9.3564109702872489E-3</v>
      </c>
    </row>
    <row r="8" spans="1:5">
      <c r="A8" s="27" t="s">
        <v>16</v>
      </c>
      <c r="B8" s="22">
        <v>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E18"/>
  <sheetViews>
    <sheetView workbookViewId="0">
      <selection activeCell="A18" sqref="A18"/>
    </sheetView>
  </sheetViews>
  <sheetFormatPr baseColWidth="10" defaultColWidth="9.1796875" defaultRowHeight="14.5"/>
  <cols>
    <col min="1" max="1" width="10.54296875" bestFit="1" customWidth="1"/>
    <col min="2" max="2" width="9.54296875" customWidth="1"/>
    <col min="3" max="3" width="11.26953125" bestFit="1" customWidth="1"/>
    <col min="4" max="4" width="21" bestFit="1" customWidth="1"/>
    <col min="5" max="5" width="13.1796875" bestFit="1" customWidth="1"/>
  </cols>
  <sheetData>
    <row r="3" spans="1:5">
      <c r="A3" s="29" t="s">
        <v>36</v>
      </c>
      <c r="B3" s="29" t="s">
        <v>8</v>
      </c>
      <c r="C3" s="29" t="s">
        <v>37</v>
      </c>
      <c r="D3" s="29" t="s">
        <v>38</v>
      </c>
      <c r="E3" s="29" t="s">
        <v>39</v>
      </c>
    </row>
    <row r="4" spans="1:5">
      <c r="A4" t="s">
        <v>2</v>
      </c>
      <c r="B4">
        <v>2015</v>
      </c>
      <c r="C4">
        <v>208</v>
      </c>
      <c r="D4" s="33">
        <v>754.52</v>
      </c>
      <c r="E4">
        <f>D4/C4</f>
        <v>3.6274999999999999</v>
      </c>
    </row>
    <row r="5" spans="1:5">
      <c r="A5" t="s">
        <v>3</v>
      </c>
      <c r="B5">
        <v>2015</v>
      </c>
      <c r="C5">
        <v>392</v>
      </c>
      <c r="D5" s="33">
        <v>643.1</v>
      </c>
      <c r="E5">
        <f t="shared" ref="E5:E17" si="0">D5/C5</f>
        <v>1.640561224489796</v>
      </c>
    </row>
    <row r="6" spans="1:5">
      <c r="A6" t="s">
        <v>4</v>
      </c>
      <c r="B6">
        <v>2015</v>
      </c>
      <c r="C6">
        <v>6</v>
      </c>
      <c r="D6" s="33">
        <v>11.59</v>
      </c>
      <c r="E6">
        <f t="shared" si="0"/>
        <v>1.9316666666666666</v>
      </c>
    </row>
    <row r="7" spans="1:5">
      <c r="A7" t="s">
        <v>5</v>
      </c>
      <c r="B7">
        <v>2015</v>
      </c>
      <c r="C7">
        <v>18</v>
      </c>
      <c r="D7" s="33">
        <v>54.84</v>
      </c>
      <c r="E7">
        <f t="shared" si="0"/>
        <v>3.0466666666666669</v>
      </c>
    </row>
    <row r="8" spans="1:5">
      <c r="A8" t="s">
        <v>2</v>
      </c>
      <c r="B8">
        <v>2016</v>
      </c>
      <c r="C8">
        <v>183</v>
      </c>
      <c r="D8" s="33">
        <v>741.53</v>
      </c>
      <c r="E8">
        <f t="shared" si="0"/>
        <v>4.0520765027322403</v>
      </c>
    </row>
    <row r="9" spans="1:5">
      <c r="A9" t="s">
        <v>3</v>
      </c>
      <c r="B9">
        <v>2016</v>
      </c>
      <c r="C9">
        <v>350</v>
      </c>
      <c r="D9" s="33">
        <v>787.1</v>
      </c>
      <c r="E9">
        <f t="shared" si="0"/>
        <v>2.2488571428571431</v>
      </c>
    </row>
    <row r="10" spans="1:5">
      <c r="A10" t="s">
        <v>4</v>
      </c>
      <c r="B10">
        <v>2016</v>
      </c>
      <c r="C10">
        <v>20</v>
      </c>
      <c r="D10" s="33">
        <v>36.409999999999997</v>
      </c>
      <c r="E10">
        <f t="shared" si="0"/>
        <v>1.8204999999999998</v>
      </c>
    </row>
    <row r="11" spans="1:5">
      <c r="A11" t="s">
        <v>5</v>
      </c>
      <c r="B11">
        <v>2016</v>
      </c>
      <c r="C11">
        <v>11</v>
      </c>
      <c r="D11" s="33">
        <v>43.89</v>
      </c>
      <c r="E11">
        <f t="shared" si="0"/>
        <v>3.99</v>
      </c>
    </row>
    <row r="12" spans="1:5">
      <c r="A12" t="s">
        <v>6</v>
      </c>
      <c r="B12">
        <v>2016</v>
      </c>
      <c r="C12">
        <v>12</v>
      </c>
      <c r="D12" s="33">
        <v>19</v>
      </c>
      <c r="E12">
        <f t="shared" si="0"/>
        <v>1.5833333333333333</v>
      </c>
    </row>
    <row r="13" spans="1:5">
      <c r="A13" t="s">
        <v>2</v>
      </c>
      <c r="B13">
        <v>2017</v>
      </c>
      <c r="C13">
        <v>191</v>
      </c>
      <c r="D13" s="33">
        <v>667.2</v>
      </c>
      <c r="E13">
        <f t="shared" si="0"/>
        <v>3.493193717277487</v>
      </c>
    </row>
    <row r="14" spans="1:5">
      <c r="A14" t="s">
        <v>3</v>
      </c>
      <c r="B14">
        <v>2017</v>
      </c>
      <c r="C14">
        <v>318</v>
      </c>
      <c r="D14" s="33">
        <v>594.6</v>
      </c>
      <c r="E14">
        <f t="shared" si="0"/>
        <v>1.8698113207547171</v>
      </c>
    </row>
    <row r="15" spans="1:5">
      <c r="A15" t="s">
        <v>4</v>
      </c>
      <c r="B15">
        <v>2017</v>
      </c>
      <c r="C15">
        <v>27</v>
      </c>
      <c r="D15" s="33">
        <v>6.44</v>
      </c>
      <c r="E15">
        <f t="shared" si="0"/>
        <v>0.23851851851851855</v>
      </c>
    </row>
    <row r="16" spans="1:5">
      <c r="A16" t="s">
        <v>5</v>
      </c>
      <c r="B16">
        <v>2017</v>
      </c>
      <c r="C16">
        <v>11</v>
      </c>
      <c r="D16" s="33">
        <v>14.4</v>
      </c>
      <c r="E16">
        <f t="shared" si="0"/>
        <v>1.3090909090909091</v>
      </c>
    </row>
    <row r="17" spans="1:5">
      <c r="A17" t="s">
        <v>6</v>
      </c>
      <c r="B17">
        <v>2017</v>
      </c>
      <c r="C17">
        <v>12</v>
      </c>
      <c r="D17" s="33">
        <v>19</v>
      </c>
      <c r="E17">
        <f t="shared" si="0"/>
        <v>1.5833333333333333</v>
      </c>
    </row>
    <row r="18" spans="1:5">
      <c r="A18" s="35" t="s">
        <v>40</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9"/>
  <sheetViews>
    <sheetView zoomScale="80" zoomScaleNormal="80" workbookViewId="0">
      <selection activeCell="U24" sqref="U24"/>
    </sheetView>
  </sheetViews>
  <sheetFormatPr baseColWidth="10" defaultColWidth="9.1796875" defaultRowHeight="14.5"/>
  <cols>
    <col min="1" max="1" width="25.7265625" bestFit="1" customWidth="1"/>
    <col min="2" max="2" width="16.7265625" bestFit="1" customWidth="1"/>
    <col min="3" max="7" width="13" bestFit="1" customWidth="1"/>
  </cols>
  <sheetData>
    <row r="2" spans="1:9">
      <c r="I2" t="s">
        <v>18</v>
      </c>
    </row>
    <row r="4" spans="1:9">
      <c r="A4" s="28" t="s">
        <v>41</v>
      </c>
      <c r="B4" s="28" t="s">
        <v>20</v>
      </c>
    </row>
    <row r="5" spans="1:9">
      <c r="A5" s="28" t="s">
        <v>13</v>
      </c>
      <c r="B5" t="s">
        <v>4</v>
      </c>
      <c r="C5" t="s">
        <v>6</v>
      </c>
      <c r="D5" t="s">
        <v>2</v>
      </c>
      <c r="E5" t="s">
        <v>5</v>
      </c>
      <c r="F5" t="s">
        <v>3</v>
      </c>
      <c r="G5" t="s">
        <v>16</v>
      </c>
    </row>
    <row r="6" spans="1:9">
      <c r="A6" s="27">
        <v>2015</v>
      </c>
      <c r="B6">
        <v>1.9316666666666666</v>
      </c>
      <c r="D6">
        <v>3.6274999999999999</v>
      </c>
      <c r="E6">
        <v>3.0466666666666669</v>
      </c>
      <c r="F6">
        <v>1.640561224489796</v>
      </c>
      <c r="G6">
        <v>2.5615986394557821</v>
      </c>
    </row>
    <row r="7" spans="1:9">
      <c r="A7" s="27">
        <v>2016</v>
      </c>
      <c r="B7">
        <v>1.8204999999999998</v>
      </c>
      <c r="C7">
        <v>1.5833333333333333</v>
      </c>
      <c r="D7">
        <v>4.0520765027322403</v>
      </c>
      <c r="E7">
        <v>3.99</v>
      </c>
      <c r="F7">
        <v>2.2488571428571431</v>
      </c>
      <c r="G7">
        <v>2.7389533957845438</v>
      </c>
    </row>
    <row r="8" spans="1:9">
      <c r="A8" s="27">
        <v>2017</v>
      </c>
      <c r="B8">
        <v>0.23851851851851855</v>
      </c>
      <c r="C8">
        <v>1.5833333333333333</v>
      </c>
      <c r="D8">
        <v>3.493193717277487</v>
      </c>
      <c r="E8">
        <v>1.3090909090909091</v>
      </c>
      <c r="F8">
        <v>1.8698113207547171</v>
      </c>
      <c r="G8">
        <v>1.6987895597949929</v>
      </c>
    </row>
    <row r="9" spans="1:9">
      <c r="A9" s="27" t="s">
        <v>16</v>
      </c>
      <c r="B9">
        <v>1.3302283950617284</v>
      </c>
      <c r="C9">
        <v>1.5833333333333333</v>
      </c>
      <c r="D9">
        <v>3.7242567400032427</v>
      </c>
      <c r="E9">
        <v>2.7819191919191919</v>
      </c>
      <c r="F9">
        <v>1.9197432293672188</v>
      </c>
      <c r="G9">
        <v>2.3167935239800577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workbookViewId="0">
      <selection activeCell="E4" sqref="E4"/>
    </sheetView>
  </sheetViews>
  <sheetFormatPr baseColWidth="10" defaultColWidth="9.1796875" defaultRowHeight="14.5"/>
  <cols>
    <col min="1" max="1" width="14.26953125" bestFit="1" customWidth="1"/>
    <col min="2" max="2" width="14.453125" bestFit="1" customWidth="1"/>
  </cols>
  <sheetData>
    <row r="1" spans="1:5">
      <c r="A1" s="28" t="s">
        <v>8</v>
      </c>
      <c r="B1" t="s">
        <v>11</v>
      </c>
    </row>
    <row r="2" spans="1:5">
      <c r="A2" s="28" t="s">
        <v>24</v>
      </c>
      <c r="B2" t="s">
        <v>11</v>
      </c>
      <c r="E2" t="s">
        <v>18</v>
      </c>
    </row>
    <row r="3" spans="1:5">
      <c r="E3" s="59" t="s">
        <v>15</v>
      </c>
    </row>
    <row r="4" spans="1:5">
      <c r="A4" s="28" t="s">
        <v>13</v>
      </c>
      <c r="B4" t="s">
        <v>42</v>
      </c>
    </row>
    <row r="5" spans="1:5">
      <c r="A5" s="27" t="s">
        <v>3</v>
      </c>
      <c r="B5" s="22">
        <v>0.50447713185100684</v>
      </c>
    </row>
    <row r="6" spans="1:5">
      <c r="A6" s="27" t="s">
        <v>5</v>
      </c>
      <c r="B6" s="22">
        <v>2.8296414768129795E-2</v>
      </c>
    </row>
    <row r="7" spans="1:5">
      <c r="A7" s="27" t="s">
        <v>4</v>
      </c>
      <c r="B7" s="22">
        <v>8.1458489375836399E-3</v>
      </c>
    </row>
    <row r="8" spans="1:5">
      <c r="A8" s="27" t="s">
        <v>2</v>
      </c>
      <c r="B8" s="22">
        <v>0.45908060444327969</v>
      </c>
    </row>
    <row r="9" spans="1:5">
      <c r="A9" s="27" t="s">
        <v>16</v>
      </c>
      <c r="B9" s="22">
        <v>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7"/>
  <sheetViews>
    <sheetView zoomScale="85" zoomScaleNormal="85" workbookViewId="0">
      <selection activeCell="F34" sqref="F34"/>
    </sheetView>
  </sheetViews>
  <sheetFormatPr baseColWidth="10" defaultColWidth="11.54296875" defaultRowHeight="14.5"/>
  <cols>
    <col min="1" max="1" width="26.26953125" style="1" customWidth="1"/>
    <col min="2" max="2" width="21.26953125" style="1" customWidth="1"/>
    <col min="3" max="3" width="24.54296875" style="1" customWidth="1"/>
    <col min="4" max="4" width="25" style="1" customWidth="1"/>
    <col min="5" max="5" width="22.453125" style="1" customWidth="1"/>
    <col min="6" max="6" width="24" style="1" customWidth="1"/>
    <col min="7" max="7" width="27" customWidth="1"/>
    <col min="8" max="8" width="22.54296875" customWidth="1"/>
    <col min="9" max="9" width="22.453125" customWidth="1"/>
    <col min="10" max="10" width="16.54296875" customWidth="1"/>
  </cols>
  <sheetData>
    <row r="1" spans="1:14">
      <c r="A1" s="2" t="s">
        <v>43</v>
      </c>
      <c r="B1" s="5" t="s">
        <v>44</v>
      </c>
      <c r="C1" s="2" t="s">
        <v>45</v>
      </c>
      <c r="D1" s="2" t="s">
        <v>46</v>
      </c>
      <c r="E1" s="2" t="s">
        <v>47</v>
      </c>
      <c r="F1" s="2" t="s">
        <v>48</v>
      </c>
      <c r="G1" s="2" t="s">
        <v>49</v>
      </c>
      <c r="H1" s="2" t="s">
        <v>50</v>
      </c>
      <c r="I1" s="2" t="s">
        <v>51</v>
      </c>
      <c r="J1" s="2" t="s">
        <v>52</v>
      </c>
      <c r="K1" s="3" t="s">
        <v>53</v>
      </c>
      <c r="L1" s="3" t="s">
        <v>54</v>
      </c>
      <c r="M1" s="3" t="s">
        <v>55</v>
      </c>
      <c r="N1" s="4" t="s">
        <v>56</v>
      </c>
    </row>
    <row r="2" spans="1:14">
      <c r="A2" s="5" t="s">
        <v>2</v>
      </c>
      <c r="B2" s="11">
        <f>(Tableau2[[#This Row],[2016]]-Tableau2[[#This Row],[2011]])/Tableau2[[#This Row],[2011]]</f>
        <v>-0.17147486033519557</v>
      </c>
      <c r="C2" s="11">
        <f>(Tableau2[[#This Row],[2017]]-Tableau2[[#This Row],[2011]])/Tableau2[[#This Row],[2011]]</f>
        <v>-0.25457765363128487</v>
      </c>
      <c r="D2" s="11">
        <f>(Tableau2[[#This Row],[2017]]-Tableau2[[#This Row],[2016]])/Tableau2[[#This Row],[2016]]</f>
        <v>-0.10030207813574631</v>
      </c>
      <c r="E2" s="6">
        <v>667.15300000000002</v>
      </c>
      <c r="F2" s="6"/>
      <c r="G2" s="26">
        <f>Tableau2[[#This Row],[2017]]/1301.59</f>
        <v>0.51256770565231757</v>
      </c>
      <c r="H2" s="26"/>
      <c r="I2" s="6">
        <v>741.53</v>
      </c>
      <c r="J2" s="6">
        <v>754.52</v>
      </c>
      <c r="K2" s="6">
        <v>817.51099999999997</v>
      </c>
      <c r="L2" s="6">
        <v>822.9</v>
      </c>
      <c r="M2" s="6">
        <v>872.1</v>
      </c>
      <c r="N2" s="7">
        <v>895</v>
      </c>
    </row>
    <row r="3" spans="1:14">
      <c r="A3" s="5" t="s">
        <v>3</v>
      </c>
      <c r="B3" s="11">
        <f>(Tableau2[[#This Row],[2016]]-Tableau2[[#This Row],[2011]])/Tableau2[[#This Row],[2011]]</f>
        <v>-1.2731263719034151E-2</v>
      </c>
      <c r="C3" s="11">
        <f>(Tableau2[[#This Row],[2017]]-Tableau2[[#This Row],[2011]])/Tableau2[[#This Row],[2011]]</f>
        <v>-0.25418626528692378</v>
      </c>
      <c r="D3" s="11">
        <f>(Tableau2[[#This Row],[2017]]-Tableau2[[#This Row],[2016]])/Tableau2[[#This Row],[2016]]</f>
        <v>-0.2445686698005336</v>
      </c>
      <c r="E3" s="6">
        <v>594.6</v>
      </c>
      <c r="F3" s="6"/>
      <c r="G3" s="26">
        <f>Tableau2[[#This Row],[2017]]/1301.59</f>
        <v>0.45682588219024428</v>
      </c>
      <c r="H3" s="26"/>
      <c r="I3" s="6">
        <v>787.1</v>
      </c>
      <c r="J3" s="6">
        <v>643.1</v>
      </c>
      <c r="K3" s="6">
        <v>638.79999999999995</v>
      </c>
      <c r="L3" s="6">
        <v>690</v>
      </c>
      <c r="M3" s="6">
        <v>639.29999999999995</v>
      </c>
      <c r="N3" s="7">
        <v>797.25</v>
      </c>
    </row>
    <row r="4" spans="1:14">
      <c r="A4" s="5" t="s">
        <v>4</v>
      </c>
      <c r="B4" s="11">
        <f>(Tableau2[[#This Row],[2016]]-Tableau2[[#This Row],[2011]])/Tableau2[[#This Row],[2011]]</f>
        <v>1.9560769667938618</v>
      </c>
      <c r="C4" s="11">
        <f>(Tableau2[[#This Row],[2017]]-Tableau2[[#This Row],[2011]])/Tableau2[[#This Row],[2011]]</f>
        <v>-0.4771454087846066</v>
      </c>
      <c r="D4" s="11">
        <f>(Tableau2[[#This Row],[2017]]-Tableau2[[#This Row],[2016]])/Tableau2[[#This Row],[2016]]</f>
        <v>-0.82312551496841524</v>
      </c>
      <c r="E4" s="6">
        <v>6.44</v>
      </c>
      <c r="F4" s="6"/>
      <c r="G4" s="26">
        <f>Tableau2[[#This Row],[2017]]/1301.59</f>
        <v>4.9477946204257873E-3</v>
      </c>
      <c r="H4" s="26"/>
      <c r="I4" s="6">
        <v>36.409999999999997</v>
      </c>
      <c r="J4" s="6">
        <v>11.59</v>
      </c>
      <c r="K4" s="6">
        <v>12</v>
      </c>
      <c r="L4" s="6">
        <v>9.1999999999999993</v>
      </c>
      <c r="M4" s="6">
        <v>5.7</v>
      </c>
      <c r="N4" s="7">
        <v>12.317</v>
      </c>
    </row>
    <row r="5" spans="1:14">
      <c r="A5" s="8" t="s">
        <v>5</v>
      </c>
      <c r="B5" s="11">
        <f>(Tableau2[[#This Row],[2016]]-Tableau2[[#This Row],[2011]])/Tableau2[[#This Row],[2011]]</f>
        <v>-0.17344632768361584</v>
      </c>
      <c r="C5" s="11">
        <f>(Tableau2[[#This Row],[2017]]-Tableau2[[#This Row],[2011]])/Tableau2[[#This Row],[2011]]</f>
        <v>-0.72881355932203395</v>
      </c>
      <c r="D5" s="11">
        <f>(Tableau2[[#This Row],[2017]]-Tableau2[[#This Row],[2016]])/Tableau2[[#This Row],[2016]]</f>
        <v>-0.67190704032809301</v>
      </c>
      <c r="E5" s="6">
        <v>14.4</v>
      </c>
      <c r="F5" s="6">
        <v>11.02</v>
      </c>
      <c r="G5" s="26">
        <f>Tableau2[[#This Row],[2017]]/1301.59</f>
        <v>1.1063391697846481E-2</v>
      </c>
      <c r="H5" s="26"/>
      <c r="I5" s="6">
        <v>43.89</v>
      </c>
      <c r="J5" s="6">
        <v>54.84</v>
      </c>
      <c r="K5" s="9">
        <v>55.4</v>
      </c>
      <c r="L5" s="9">
        <v>47.1</v>
      </c>
      <c r="M5" s="9"/>
      <c r="N5" s="10">
        <v>53.1</v>
      </c>
    </row>
    <row r="6" spans="1:14">
      <c r="A6" s="5" t="s">
        <v>6</v>
      </c>
      <c r="B6" s="11" t="e">
        <f>(Tableau2[[#This Row],[2016]]-Tableau2[[#This Row],[2011]])/Tableau2[[#This Row],[2011]]</f>
        <v>#VALUE!</v>
      </c>
      <c r="C6" s="11" t="e">
        <f>(Tableau2[[#This Row],[2017]]-Tableau2[[#This Row],[2011]])/Tableau2[[#This Row],[2011]]</f>
        <v>#VALUE!</v>
      </c>
      <c r="D6" s="11">
        <f>(Tableau2[[#This Row],[2017]]-Tableau2[[#This Row],[2016]])/Tableau2[[#This Row],[2016]]</f>
        <v>0</v>
      </c>
      <c r="E6" s="31">
        <v>19</v>
      </c>
      <c r="F6" s="31"/>
      <c r="G6" s="32">
        <f>Tableau2[[#This Row],[2017]]/1301.59</f>
        <v>1.459753071243633E-2</v>
      </c>
      <c r="H6" s="32"/>
      <c r="I6" s="31">
        <v>19</v>
      </c>
      <c r="J6" s="6" t="s">
        <v>57</v>
      </c>
      <c r="K6" s="6" t="s">
        <v>57</v>
      </c>
      <c r="L6" s="6" t="s">
        <v>57</v>
      </c>
      <c r="M6" s="6" t="s">
        <v>57</v>
      </c>
      <c r="N6" s="7" t="s">
        <v>57</v>
      </c>
    </row>
    <row r="7" spans="1:14">
      <c r="A7" s="8" t="s">
        <v>58</v>
      </c>
      <c r="B7" s="11">
        <f>(Tableau2[[#This Row],[2016]]-Tableau2[[#This Row],[2011]])/Tableau2[[#This Row],[2011]]</f>
        <v>-7.3812047446984913E-2</v>
      </c>
      <c r="C7" s="11">
        <f>(Tableau2[[#This Row],[2017]]-Tableau2[[#This Row],[2011]])/Tableau2[[#This Row],[2011]]</f>
        <v>-0.25947690887978192</v>
      </c>
      <c r="D7" s="11">
        <f>(Tableau2[[#This Row],[2017]]-Tableau2[[#This Row],[2016]])/Tableau2[[#This Row],[2016]]</f>
        <v>-0.20046132204701672</v>
      </c>
      <c r="E7" s="21">
        <f>SUM(E2:E6)</f>
        <v>1301.5930000000003</v>
      </c>
      <c r="F7" s="21"/>
      <c r="G7" s="26">
        <f>Tableau2[[#This Row],[2017]]/1301.59</f>
        <v>1.0000023048732707</v>
      </c>
      <c r="H7" s="26"/>
      <c r="I7" s="21">
        <f>SUM(I2:I6)</f>
        <v>1627.9300000000003</v>
      </c>
      <c r="J7" s="6">
        <f>SUM(J2:J5)</f>
        <v>1464.0499999999997</v>
      </c>
      <c r="K7" s="9">
        <f>SUM(K2:K5)</f>
        <v>1523.711</v>
      </c>
      <c r="L7" s="9">
        <f>SUM(L2:L5)</f>
        <v>1569.2</v>
      </c>
      <c r="M7" s="9">
        <f>SUM(M2:M5)</f>
        <v>1517.1000000000001</v>
      </c>
      <c r="N7" s="9">
        <f>SUM(N2:N5)</f>
        <v>1757.6669999999999</v>
      </c>
    </row>
    <row r="8" spans="1:14">
      <c r="B8" s="23"/>
      <c r="C8" s="23"/>
      <c r="D8" s="23"/>
      <c r="F8" s="24"/>
      <c r="G8" s="1"/>
      <c r="H8" s="1"/>
      <c r="I8" s="1"/>
      <c r="J8" s="1"/>
      <c r="K8" s="1"/>
    </row>
    <row r="9" spans="1:14">
      <c r="B9" s="23"/>
      <c r="C9" s="23"/>
      <c r="D9" s="23"/>
      <c r="F9" s="24"/>
      <c r="G9" s="1"/>
      <c r="H9" s="1"/>
      <c r="I9" s="1"/>
      <c r="J9" s="1"/>
      <c r="K9" s="1"/>
    </row>
    <row r="10" spans="1:14" ht="15" thickBot="1"/>
    <row r="11" spans="1:14" ht="15" thickBot="1">
      <c r="A11" s="12" t="s">
        <v>36</v>
      </c>
      <c r="B11" s="1" t="s">
        <v>59</v>
      </c>
      <c r="C11" s="1" t="s">
        <v>60</v>
      </c>
      <c r="D11" s="18" t="s">
        <v>61</v>
      </c>
      <c r="E11" t="s">
        <v>62</v>
      </c>
      <c r="F11" t="s">
        <v>63</v>
      </c>
      <c r="G11" t="s">
        <v>64</v>
      </c>
      <c r="H11" t="s">
        <v>65</v>
      </c>
      <c r="I11" t="s">
        <v>66</v>
      </c>
      <c r="J11" t="s">
        <v>67</v>
      </c>
    </row>
    <row r="12" spans="1:14" ht="15" thickBot="1">
      <c r="A12" s="14" t="s">
        <v>2</v>
      </c>
      <c r="B12" s="1">
        <v>208</v>
      </c>
      <c r="C12" s="16">
        <f>J2/Tableau3[[#This Row],[staff number 2015]]</f>
        <v>3.6274999999999999</v>
      </c>
      <c r="D12" s="19">
        <v>183</v>
      </c>
      <c r="E12" s="13">
        <f>I2/Tableau3[[#This Row],[Staff number 2016]]</f>
        <v>4.0520765027322403</v>
      </c>
      <c r="F12" s="19">
        <v>191</v>
      </c>
      <c r="G12" s="34">
        <f t="shared" ref="G12:G17" si="0">E2/559</f>
        <v>1.1934758497316638</v>
      </c>
      <c r="H12" s="22"/>
      <c r="I12">
        <v>204</v>
      </c>
      <c r="J12">
        <f>N2/Tableau3[[#This Row],[staff number 2011]]</f>
        <v>4.3872549019607847</v>
      </c>
    </row>
    <row r="13" spans="1:14" ht="15" thickBot="1">
      <c r="A13" s="5" t="s">
        <v>3</v>
      </c>
      <c r="B13" s="1">
        <v>392</v>
      </c>
      <c r="C13" s="16">
        <f>J3/Tableau3[[#This Row],[staff number 2015]]</f>
        <v>1.640561224489796</v>
      </c>
      <c r="D13" s="20">
        <v>350</v>
      </c>
      <c r="E13" s="13">
        <f>I3/Tableau3[[#This Row],[Staff number 2016]]</f>
        <v>2.2488571428571431</v>
      </c>
      <c r="F13" s="19">
        <v>318</v>
      </c>
      <c r="G13" s="34">
        <f t="shared" si="0"/>
        <v>1.0636851520572452</v>
      </c>
      <c r="H13" s="22"/>
      <c r="I13">
        <v>312</v>
      </c>
      <c r="J13">
        <f>N3/Tableau3[[#This Row],[staff number 2011]]</f>
        <v>2.5552884615384617</v>
      </c>
    </row>
    <row r="14" spans="1:14" ht="15" thickBot="1">
      <c r="A14" s="14" t="s">
        <v>4</v>
      </c>
      <c r="B14" s="1">
        <v>6</v>
      </c>
      <c r="C14" s="16">
        <f>J4/Tableau3[[#This Row],[staff number 2015]]</f>
        <v>1.9316666666666666</v>
      </c>
      <c r="D14" s="19">
        <v>20</v>
      </c>
      <c r="E14" s="13">
        <f>I4/Tableau3[[#This Row],[Staff number 2016]]</f>
        <v>1.8204999999999998</v>
      </c>
      <c r="F14" s="19">
        <v>27</v>
      </c>
      <c r="G14" s="34">
        <f t="shared" si="0"/>
        <v>1.1520572450805009E-2</v>
      </c>
      <c r="H14" s="22"/>
      <c r="I14">
        <v>10</v>
      </c>
      <c r="J14">
        <f>N4/Tableau3[[#This Row],[staff number 2011]]</f>
        <v>1.2317</v>
      </c>
    </row>
    <row r="15" spans="1:14" ht="15" thickBot="1">
      <c r="A15" s="15" t="s">
        <v>5</v>
      </c>
      <c r="B15" s="1">
        <v>18</v>
      </c>
      <c r="C15" s="16">
        <f>J5/Tableau3[[#This Row],[staff number 2015]]</f>
        <v>3.0466666666666669</v>
      </c>
      <c r="D15" s="20">
        <v>11</v>
      </c>
      <c r="E15" s="13">
        <f>I5/Tableau3[[#This Row],[Staff number 2016]]</f>
        <v>3.99</v>
      </c>
      <c r="F15" s="19">
        <v>11</v>
      </c>
      <c r="G15" s="34">
        <f t="shared" si="0"/>
        <v>2.5760286225402506E-2</v>
      </c>
      <c r="H15" s="22"/>
      <c r="I15">
        <v>26</v>
      </c>
      <c r="J15">
        <f>N5/Tableau3[[#This Row],[staff number 2011]]</f>
        <v>2.0423076923076922</v>
      </c>
    </row>
    <row r="16" spans="1:14" ht="15" thickBot="1">
      <c r="A16" s="17" t="s">
        <v>6</v>
      </c>
      <c r="B16" s="1">
        <v>0</v>
      </c>
      <c r="C16" s="16">
        <v>0</v>
      </c>
      <c r="D16" s="19">
        <v>12</v>
      </c>
      <c r="E16" s="13">
        <f>I6/Tableau3[[#This Row],[Staff number 2016]]</f>
        <v>1.5833333333333333</v>
      </c>
      <c r="F16" s="19">
        <v>12</v>
      </c>
      <c r="G16" s="34">
        <f t="shared" si="0"/>
        <v>3.3989266547406083E-2</v>
      </c>
      <c r="H16" s="22"/>
      <c r="J16" t="e">
        <f>N6/Tableau3[[#This Row],[staff number 2011]]</f>
        <v>#VALUE!</v>
      </c>
    </row>
    <row r="17" spans="1:11" ht="15" thickBot="1">
      <c r="A17" s="14" t="s">
        <v>58</v>
      </c>
      <c r="B17" s="1">
        <f>SUM(B12:B15)</f>
        <v>624</v>
      </c>
      <c r="C17" s="16">
        <f>J7/Tableau3[[#This Row],[staff number 2015]]</f>
        <v>2.3462339743589737</v>
      </c>
      <c r="D17" s="19">
        <v>576</v>
      </c>
      <c r="E17" s="25">
        <f>I7/Tableau3[[#This Row],[Staff number 2016]]</f>
        <v>2.8262673611111118</v>
      </c>
      <c r="F17" s="19">
        <f>SUM(F12:F16)</f>
        <v>559</v>
      </c>
      <c r="G17" s="34">
        <f t="shared" si="0"/>
        <v>2.3284311270125229</v>
      </c>
      <c r="H17" s="22"/>
      <c r="I17">
        <f>SUM(I12:I15)</f>
        <v>552</v>
      </c>
      <c r="J17">
        <f>N7/Tableau3[[#This Row],[staff number 2011]]</f>
        <v>3.1841793478260869</v>
      </c>
    </row>
    <row r="18" spans="1:11">
      <c r="E18" s="13"/>
      <c r="G18" s="35" t="s">
        <v>68</v>
      </c>
    </row>
    <row r="19" spans="1:11">
      <c r="E19" s="13"/>
    </row>
    <row r="21" spans="1:11">
      <c r="A21" s="2" t="s">
        <v>43</v>
      </c>
      <c r="B21" s="5" t="s">
        <v>69</v>
      </c>
      <c r="C21" s="2" t="s">
        <v>70</v>
      </c>
      <c r="D21" s="2" t="s">
        <v>45</v>
      </c>
      <c r="E21" s="2" t="s">
        <v>47</v>
      </c>
      <c r="F21" s="2" t="s">
        <v>51</v>
      </c>
      <c r="G21" s="2" t="s">
        <v>52</v>
      </c>
      <c r="H21" s="3" t="s">
        <v>53</v>
      </c>
      <c r="I21" s="3" t="s">
        <v>54</v>
      </c>
      <c r="J21" s="3" t="s">
        <v>55</v>
      </c>
      <c r="K21" s="4" t="s">
        <v>56</v>
      </c>
    </row>
    <row r="22" spans="1:11">
      <c r="A22" s="5" t="s">
        <v>2</v>
      </c>
      <c r="B22" s="11">
        <f>(Tableau25[[#This Row],[2016]]-Tableau25[[#This Row],[2015]])/Tableau25[[#This Row],[2015]]</f>
        <v>-1.7216243439537732E-2</v>
      </c>
      <c r="C22" s="11">
        <f>(Tableau25[[#This Row],[2016]]-Tableau25[[#This Row],[2011]])/Tableau25[[#This Row],[2011]]</f>
        <v>-0.17147486033519557</v>
      </c>
      <c r="D22" s="11"/>
      <c r="E22" s="6">
        <v>667.2</v>
      </c>
      <c r="F22" s="6">
        <v>741.53</v>
      </c>
      <c r="G22" s="6">
        <v>754.52</v>
      </c>
      <c r="H22" s="6">
        <v>817.51099999999997</v>
      </c>
      <c r="I22" s="6">
        <v>822.9</v>
      </c>
      <c r="J22" s="6">
        <v>872.1</v>
      </c>
      <c r="K22" s="7">
        <v>895</v>
      </c>
    </row>
    <row r="23" spans="1:11">
      <c r="A23" s="5" t="s">
        <v>3</v>
      </c>
      <c r="B23" s="11">
        <f>(Tableau25[[#This Row],[2016]]-Tableau25[[#This Row],[2015]])/Tableau25[[#This Row],[2015]]</f>
        <v>0.22391540973410046</v>
      </c>
      <c r="C23" s="11">
        <f>(Tableau25[[#This Row],[2016]]-Tableau25[[#This Row],[2011]])/Tableau25[[#This Row],[2011]]</f>
        <v>-1.2731263719034151E-2</v>
      </c>
      <c r="D23" s="11"/>
      <c r="E23" s="6">
        <v>594.6</v>
      </c>
      <c r="F23" s="6">
        <v>787.1</v>
      </c>
      <c r="G23" s="6">
        <v>643.1</v>
      </c>
      <c r="H23" s="6">
        <v>638.79999999999995</v>
      </c>
      <c r="I23" s="6">
        <v>690</v>
      </c>
      <c r="J23" s="6">
        <v>639.29999999999995</v>
      </c>
      <c r="K23" s="7">
        <v>797.25</v>
      </c>
    </row>
    <row r="24" spans="1:11">
      <c r="A24" s="5" t="s">
        <v>4</v>
      </c>
      <c r="B24" s="11">
        <f>(Tableau25[[#This Row],[2016]]-Tableau25[[#This Row],[2015]])/Tableau25[[#This Row],[2015]]</f>
        <v>2.1415012942191542</v>
      </c>
      <c r="C24" s="11">
        <f>(Tableau25[[#This Row],[2016]]-Tableau25[[#This Row],[2011]])/Tableau25[[#This Row],[2011]]</f>
        <v>1.9560769667938618</v>
      </c>
      <c r="D24" s="11"/>
      <c r="E24" s="6">
        <v>6.44</v>
      </c>
      <c r="F24" s="6">
        <v>36.409999999999997</v>
      </c>
      <c r="G24" s="6">
        <v>11.59</v>
      </c>
      <c r="H24" s="6">
        <v>12</v>
      </c>
      <c r="I24" s="6">
        <v>9.1999999999999993</v>
      </c>
      <c r="J24" s="6">
        <v>5.7</v>
      </c>
      <c r="K24" s="7">
        <v>12.317</v>
      </c>
    </row>
    <row r="25" spans="1:11">
      <c r="A25" s="8" t="s">
        <v>5</v>
      </c>
      <c r="B25" s="11">
        <f>(Tableau25[[#This Row],[2016]]-Tableau25[[#This Row],[2015]])/Tableau25[[#This Row],[2015]]</f>
        <v>-0.19967177242888406</v>
      </c>
      <c r="C25" s="11">
        <f>(Tableau25[[#This Row],[2016]]-Tableau25[[#This Row],[2011]])/Tableau25[[#This Row],[2011]]</f>
        <v>-0.17344632768361584</v>
      </c>
      <c r="D25" s="11"/>
      <c r="E25" s="6">
        <v>14.4</v>
      </c>
      <c r="F25" s="6">
        <v>43.89</v>
      </c>
      <c r="G25" s="6">
        <v>54.84</v>
      </c>
      <c r="H25" s="9">
        <v>55.4</v>
      </c>
      <c r="I25" s="9">
        <v>47.1</v>
      </c>
      <c r="J25" s="9"/>
      <c r="K25" s="10">
        <v>53.1</v>
      </c>
    </row>
    <row r="26" spans="1:11">
      <c r="A26" s="5" t="s">
        <v>6</v>
      </c>
      <c r="B26" s="11" t="e">
        <f>(Tableau25[[#This Row],[2016]]-Tableau25[[#This Row],[2015]])/Tableau25[[#This Row],[2015]]</f>
        <v>#VALUE!</v>
      </c>
      <c r="C26" s="11" t="e">
        <f>(Tableau25[[#This Row],[2016]]-Tableau25[[#This Row],[2011]])/Tableau25[[#This Row],[2011]]</f>
        <v>#VALUE!</v>
      </c>
      <c r="D26" s="11"/>
      <c r="E26" s="31">
        <v>19</v>
      </c>
      <c r="F26" s="31">
        <v>19</v>
      </c>
      <c r="G26" s="6" t="s">
        <v>57</v>
      </c>
      <c r="H26" s="6" t="s">
        <v>57</v>
      </c>
      <c r="I26" s="6" t="s">
        <v>57</v>
      </c>
      <c r="J26" s="6" t="s">
        <v>57</v>
      </c>
      <c r="K26" s="7" t="s">
        <v>57</v>
      </c>
    </row>
    <row r="27" spans="1:11">
      <c r="A27" s="8" t="s">
        <v>58</v>
      </c>
      <c r="B27" s="11">
        <f>(Tableau25[[#This Row],[2016]]-Tableau25[[#This Row],[2015]])/Tableau25[[#This Row],[2015]]</f>
        <v>0.11193606775724914</v>
      </c>
      <c r="C27" s="11">
        <f>(Tableau25[[#This Row],[2016]]-Tableau25[[#This Row],[2011]])/Tableau25[[#This Row],[2011]]</f>
        <v>-7.3812047446984913E-2</v>
      </c>
      <c r="D27" s="11"/>
      <c r="E27" s="6">
        <f>SUM(E22:E26)</f>
        <v>1301.6400000000003</v>
      </c>
      <c r="F27" s="6">
        <f>SUM(F22:F26)</f>
        <v>1627.9300000000003</v>
      </c>
      <c r="G27" s="6">
        <f>SUM(G22:G25)</f>
        <v>1464.0499999999997</v>
      </c>
      <c r="H27" s="9">
        <f>SUM(H22:H25)</f>
        <v>1523.711</v>
      </c>
      <c r="I27" s="9">
        <f>SUM(I22:I25)</f>
        <v>1569.2</v>
      </c>
      <c r="J27" s="9">
        <f>SUM(J22:J25)</f>
        <v>1517.1000000000001</v>
      </c>
      <c r="K27" s="9">
        <f>SUM(K22:K25)</f>
        <v>1757.6669999999999</v>
      </c>
    </row>
  </sheetData>
  <pageMargins left="0.7" right="0.7" top="0.75" bottom="0.75" header="0.3" footer="0.3"/>
  <pageSetup paperSize="9" orientation="landscape"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riage xmlns="7335a0fb-94ba-48b5-8906-cf794cbcf181" xsi:nil="true"/>
    <lcf76f155ced4ddcb4097134ff3c332f xmlns="7335a0fb-94ba-48b5-8906-cf794cbcf181">
      <Terms xmlns="http://schemas.microsoft.com/office/infopath/2007/PartnerControls"/>
    </lcf76f155ced4ddcb4097134ff3c332f>
    <TaxCatchAll xmlns="458b1766-055c-48c0-9b02-c0395960bf19" xsi:nil="true"/>
  </documentManagement>
</p:properties>
</file>

<file path=customXml/item2.xml>��< ? x m l   v e r s i o n = " 1 . 0 "   e n c o d i n g = " u t f - 1 6 " ? > < D a t a M a s h u p   x m l n s = " h t t p : / / s c h e m a s . m i c r o s o f t . c o m / D a t a M a s h u p " > A A A A A B Q D A A B Q S w M E F A A C A A g A N H e y V G 4 k E C 2 k A A A A 9 w A A A B I A H A B D b 2 5 m a W c v U G F j a 2 F n Z S 5 4 b W w g o h g A K K A U A A A A A A A A A A A A A A A A A A A A A A A A A A A A h Y 8 9 D o I w A I W v Q r r T P x Z C S h l M n C Q x m h j X p h R o h G L a Y r m b g 0 f y C m I U d X N 8 3 / u G 9 + 7 X G y u m v o s u y j o 9 m B w Q i E G k j B w q b Z o c j L 6 O U 1 B w t h X y J B o V z b J x 2 e S q H L T e n z O E Q g g w J H C w D a I Y E 3 Q s N 3 v Z q l 6 A j 6 z / y 7 E 2 z g s j F e D s 8 B r D K S Q 4 g Y S k F G K G F s p K b b 4 G n Q c / 2 x / I V m P n R 6 t 4 b e P 1 j q E l M v Q + w R 9 Q S w M E F A A C A A g A N H e y 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R 3 s l Q o i k e 4 D g A A A B E A A A A T A B w A R m 9 y b X V s Y X M v U 2 V j d G l v b j E u b S C i G A A o o B Q A A A A A A A A A A A A A A A A A A A A A A A A A A A A r T k 0 u y c z P U w i G 0 I b W A F B L A Q I t A B Q A A g A I A D R 3 s l R u J B A t p A A A A P c A A A A S A A A A A A A A A A A A A A A A A A A A A A B D b 2 5 m a W c v U G F j a 2 F n Z S 5 4 b W x Q S w E C L Q A U A A I A C A A 0 d 7 J U D 8 r p q 6 Q A A A D p A A A A E w A A A A A A A A A A A A A A A A D w A A A A W 0 N v b n R l b n R f V H l w Z X N d L n h t b F B L A Q I t A B Q A A g A I A D R 3 s 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X a 1 T m U v / i T r I c 5 + X F a O / s A A A A A A I A A A A A A A N m A A D A A A A A E A A A A M V x D x r y g a / w 9 h 2 f a J Q w D c Q A A A A A B I A A A K A A A A A Q A A A A Z f a S 3 O v 1 G x M A q j W W n b 4 w M l A A A A A P K A 9 p 3 N N + A e R x N J b L q 9 y 1 t 7 g t r 6 V 1 / 6 m J O p Y C 2 + 8 M A 2 Y M k p Z J 7 Q 6 4 v y i 4 G F P x O V p x p O a N 3 B Q 0 O H Y O N q z t l Q E 4 P w 2 7 / f 3 7 p 3 i d o R r 0 R J w L i x Q A A A B Q N y W C 8 S W 0 5 s P z 3 y T z 7 G o C 5 W 4 q w g = = < / D a t a M a s h u p > 
</file>

<file path=customXml/item3.xml><?xml version="1.0" encoding="utf-8"?>
<ct:contentTypeSchema xmlns:ct="http://schemas.microsoft.com/office/2006/metadata/contentType" xmlns:ma="http://schemas.microsoft.com/office/2006/metadata/properties/metaAttributes" ct:_="" ma:_="" ma:contentTypeName="Document" ma:contentTypeID="0x010100AA6487C1FA34F5468754908F6CD10B4E" ma:contentTypeVersion="18" ma:contentTypeDescription="Create a new document." ma:contentTypeScope="" ma:versionID="f4b7e9e197233bfb45af14057f6e518d">
  <xsd:schema xmlns:xsd="http://www.w3.org/2001/XMLSchema" xmlns:xs="http://www.w3.org/2001/XMLSchema" xmlns:p="http://schemas.microsoft.com/office/2006/metadata/properties" xmlns:ns2="7335a0fb-94ba-48b5-8906-cf794cbcf181" xmlns:ns3="458b1766-055c-48c0-9b02-c0395960bf19" targetNamespace="http://schemas.microsoft.com/office/2006/metadata/properties" ma:root="true" ma:fieldsID="9c81e8f5724f948638c3250d62bdae45" ns2:_="" ns3:_="">
    <xsd:import namespace="7335a0fb-94ba-48b5-8906-cf794cbcf181"/>
    <xsd:import namespace="458b1766-055c-48c0-9b02-c0395960bf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Triage"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35a0fb-94ba-48b5-8906-cf794cbcf1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riage" ma:index="12" nillable="true" ma:displayName="Triage" ma:format="Dropdown" ma:internalName="Triage">
      <xsd:simpleType>
        <xsd:restriction base="dms:Choice">
          <xsd:enumeration value="Critical"/>
          <xsd:enumeration value="Stable"/>
          <xsd:enumeration value="DOA"/>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e002d73-fcbf-44f2-bb02-7941846832b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8b1766-055c-48c0-9b02-c0395960bf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06f36e7-a312-419a-b5c5-5a2876b0a01c}" ma:internalName="TaxCatchAll" ma:showField="CatchAllData" ma:web="458b1766-055c-48c0-9b02-c0395960b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B6C06-F704-4D5C-B484-FF409923D044}">
  <ds:schemaRefs>
    <ds:schemaRef ds:uri="http://purl.org/dc/dcmitype/"/>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458b1766-055c-48c0-9b02-c0395960bf19"/>
    <ds:schemaRef ds:uri="7335a0fb-94ba-48b5-8906-cf794cbcf18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7053CF7-00C7-4BA3-A60C-19238D348584}">
  <ds:schemaRefs>
    <ds:schemaRef ds:uri="http://schemas.microsoft.com/DataMashup"/>
  </ds:schemaRefs>
</ds:datastoreItem>
</file>

<file path=customXml/itemProps3.xml><?xml version="1.0" encoding="utf-8"?>
<ds:datastoreItem xmlns:ds="http://schemas.openxmlformats.org/officeDocument/2006/customXml" ds:itemID="{315BCD42-25A4-4EA2-B928-D0C500CC42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35a0fb-94ba-48b5-8906-cf794cbcf181"/>
    <ds:schemaRef ds:uri="458b1766-055c-48c0-9b02-c0395960b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8059DF-202F-4BBA-9756-71EE6894CE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Emissions_yr_loc</vt:lpstr>
      <vt:lpstr>Total Emissions (pivot)</vt:lpstr>
      <vt:lpstr>Change in Emissions (pivot)</vt:lpstr>
      <vt:lpstr>Emissions per Inventory </vt:lpstr>
      <vt:lpstr>Inventory Emissions (pivot)</vt:lpstr>
      <vt:lpstr>Emissions per staff</vt:lpstr>
      <vt:lpstr>Staff emissions (pivot)</vt:lpstr>
      <vt:lpstr>Country contribution (pivot)</vt:lpstr>
      <vt:lpstr>em_year_location</vt:lpstr>
      <vt:lpstr>em_year_location!Zone_d_impression</vt:lpstr>
    </vt:vector>
  </TitlesOfParts>
  <Manager/>
  <Company>SPC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Aude Chenet</dc:creator>
  <cp:keywords/>
  <dc:description/>
  <cp:lastModifiedBy>Estelle Grazzi</cp:lastModifiedBy>
  <cp:revision/>
  <dcterms:created xsi:type="dcterms:W3CDTF">2015-07-15T01:33:05Z</dcterms:created>
  <dcterms:modified xsi:type="dcterms:W3CDTF">2024-03-20T00:07:56Z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0x010100AA6487C1FA34F5468754908F6CD10B4E</vt:lpwstr>
  </property>
  <property fmtid="{D5CDD505-2E9C-101B-9397-08002B2CF9AE}" pid="3" name="MediaServiceImageTags">
    <vt:lpwstr/>
  </property>
  <property fmtid="{D5CDD505-2E9C-101B-9397-08002B2CF9AE}" pid="4" name="Jet Reports Function Literals">
    <vt:lpwstr>.	;	;	{	}	[@[{0}]]	1036</vt:lpwstr>
  </property>
</Properties>
</file>